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7" rupBuild="17927"/>
  <workbookPr/>
  <mc:AlternateContent xmlns:mc="http://schemas.openxmlformats.org/markup-compatibility/2006">
    <mc:Choice Requires="x15">
      <x15ac:absPath xmlns:x15ac="http://schemas.microsoft.com/office/spreadsheetml/2010/11/ac" url="C:\KrosData\Export\"/>
    </mc:Choice>
  </mc:AlternateContent>
  <bookViews>
    <workbookView xWindow="0" yWindow="0" windowWidth="16260" windowHeight="9585"/>
  </bookViews>
  <sheets>
    <sheet name="Rekapitulace stavby" sheetId="1" r:id="rId1"/>
    <sheet name="D.1.4.1 - Vytápění - ohře..." sheetId="2" r:id="rId2"/>
    <sheet name="D.1.4.2 - Elektro a MaR" sheetId="3" r:id="rId3"/>
  </sheets>
  <definedNames>
    <definedName name="_xlnm.Print_Titles" localSheetId="1">'D.1.4.1 - Vytápění - ohře...'!$123:$123</definedName>
    <definedName name="_xlnm.Print_Titles" localSheetId="2">'D.1.4.2 - Elektro a MaR'!$115:$115</definedName>
    <definedName name="_xlnm.Print_Titles" localSheetId="0">'Rekapitulace stavby'!$85:$85</definedName>
    <definedName name="_xlnm.Print_Area" localSheetId="1">'D.1.4.1 - Vytápění - ohře...'!$C$4:$Q$70,'D.1.4.1 - Vytápění - ohře...'!$C$76:$Q$107,'D.1.4.1 - Vytápění - ohře...'!$C$113:$Q$296</definedName>
    <definedName name="_xlnm.Print_Area" localSheetId="2">'D.1.4.2 - Elektro a MaR'!$C$4:$Q$70,'D.1.4.2 - Elektro a MaR'!$C$76:$Q$99,'D.1.4.2 - Elektro a MaR'!$C$105:$Q$138</definedName>
    <definedName name="_xlnm.Print_Area" localSheetId="0">'Rekapitulace stavby'!$C$4:$AP$70,'Rekapitulace stavby'!$C$76:$AP$97</definedName>
  </definedNames>
  <calcPr calcId="162913"/>
</workbook>
</file>

<file path=xl/calcChain.xml><?xml version="1.0" encoding="utf-8"?>
<calcChain xmlns="http://schemas.openxmlformats.org/spreadsheetml/2006/main">
  <c r="N138" i="3" l="1"/>
  <c r="AY89" i="1"/>
  <c r="AX89" i="1"/>
  <c r="BI137" i="3"/>
  <c r="BH137" i="3"/>
  <c r="BG137" i="3"/>
  <c r="BF137" i="3"/>
  <c r="AA137" i="3"/>
  <c r="Y137" i="3"/>
  <c r="W137" i="3"/>
  <c r="BK137" i="3"/>
  <c r="N137" i="3"/>
  <c r="BE137" i="3" s="1"/>
  <c r="BI136" i="3"/>
  <c r="BH136" i="3"/>
  <c r="BG136" i="3"/>
  <c r="BF136" i="3"/>
  <c r="BE136" i="3"/>
  <c r="AA136" i="3"/>
  <c r="Y136" i="3"/>
  <c r="W136" i="3"/>
  <c r="BK136" i="3"/>
  <c r="N136" i="3"/>
  <c r="BI135" i="3"/>
  <c r="BH135" i="3"/>
  <c r="BG135" i="3"/>
  <c r="BF135" i="3"/>
  <c r="BE135" i="3"/>
  <c r="AA135" i="3"/>
  <c r="Y135" i="3"/>
  <c r="W135" i="3"/>
  <c r="BK135" i="3"/>
  <c r="N135" i="3"/>
  <c r="BI134" i="3"/>
  <c r="BH134" i="3"/>
  <c r="BG134" i="3"/>
  <c r="BF134" i="3"/>
  <c r="AA134" i="3"/>
  <c r="Y134" i="3"/>
  <c r="W134" i="3"/>
  <c r="BK134" i="3"/>
  <c r="N134" i="3"/>
  <c r="BE134" i="3" s="1"/>
  <c r="BI133" i="3"/>
  <c r="BH133" i="3"/>
  <c r="BG133" i="3"/>
  <c r="BF133" i="3"/>
  <c r="BE133" i="3"/>
  <c r="AA133" i="3"/>
  <c r="Y133" i="3"/>
  <c r="W133" i="3"/>
  <c r="BK133" i="3"/>
  <c r="N133" i="3"/>
  <c r="BI132" i="3"/>
  <c r="BH132" i="3"/>
  <c r="BG132" i="3"/>
  <c r="BF132" i="3"/>
  <c r="BE132" i="3"/>
  <c r="AA132" i="3"/>
  <c r="Y132" i="3"/>
  <c r="W132" i="3"/>
  <c r="BK132" i="3"/>
  <c r="N132" i="3"/>
  <c r="BI131" i="3"/>
  <c r="BH131" i="3"/>
  <c r="BG131" i="3"/>
  <c r="BF131" i="3"/>
  <c r="AA131" i="3"/>
  <c r="Y131" i="3"/>
  <c r="W131" i="3"/>
  <c r="BK131" i="3"/>
  <c r="N131" i="3"/>
  <c r="BE131" i="3" s="1"/>
  <c r="BI130" i="3"/>
  <c r="BH130" i="3"/>
  <c r="BG130" i="3"/>
  <c r="BF130" i="3"/>
  <c r="BE130" i="3"/>
  <c r="AA130" i="3"/>
  <c r="Y130" i="3"/>
  <c r="W130" i="3"/>
  <c r="BK130" i="3"/>
  <c r="N130" i="3"/>
  <c r="BI129" i="3"/>
  <c r="BH129" i="3"/>
  <c r="BG129" i="3"/>
  <c r="BF129" i="3"/>
  <c r="BE129" i="3"/>
  <c r="AA129" i="3"/>
  <c r="Y129" i="3"/>
  <c r="W129" i="3"/>
  <c r="BK129" i="3"/>
  <c r="N129" i="3"/>
  <c r="BI128" i="3"/>
  <c r="BH128" i="3"/>
  <c r="BG128" i="3"/>
  <c r="BF128" i="3"/>
  <c r="AA128" i="3"/>
  <c r="Y128" i="3"/>
  <c r="W128" i="3"/>
  <c r="BK128" i="3"/>
  <c r="N128" i="3"/>
  <c r="BE128" i="3" s="1"/>
  <c r="BI127" i="3"/>
  <c r="BH127" i="3"/>
  <c r="BG127" i="3"/>
  <c r="BF127" i="3"/>
  <c r="BE127" i="3"/>
  <c r="AA127" i="3"/>
  <c r="Y127" i="3"/>
  <c r="W127" i="3"/>
  <c r="BK127" i="3"/>
  <c r="N127" i="3"/>
  <c r="BI126" i="3"/>
  <c r="BH126" i="3"/>
  <c r="BG126" i="3"/>
  <c r="BF126" i="3"/>
  <c r="BE126" i="3"/>
  <c r="AA126" i="3"/>
  <c r="Y126" i="3"/>
  <c r="W126" i="3"/>
  <c r="BK126" i="3"/>
  <c r="N126" i="3"/>
  <c r="BI125" i="3"/>
  <c r="BH125" i="3"/>
  <c r="BG125" i="3"/>
  <c r="BF125" i="3"/>
  <c r="AA125" i="3"/>
  <c r="Y125" i="3"/>
  <c r="W125" i="3"/>
  <c r="BK125" i="3"/>
  <c r="N125" i="3"/>
  <c r="BE125" i="3" s="1"/>
  <c r="BI124" i="3"/>
  <c r="BH124" i="3"/>
  <c r="BG124" i="3"/>
  <c r="BF124" i="3"/>
  <c r="BE124" i="3"/>
  <c r="AA124" i="3"/>
  <c r="Y124" i="3"/>
  <c r="W124" i="3"/>
  <c r="BK124" i="3"/>
  <c r="N124" i="3"/>
  <c r="BI123" i="3"/>
  <c r="BH123" i="3"/>
  <c r="BG123" i="3"/>
  <c r="BF123" i="3"/>
  <c r="BE123" i="3"/>
  <c r="AA123" i="3"/>
  <c r="Y123" i="3"/>
  <c r="W123" i="3"/>
  <c r="BK123" i="3"/>
  <c r="N123" i="3"/>
  <c r="BI122" i="3"/>
  <c r="BH122" i="3"/>
  <c r="BG122" i="3"/>
  <c r="BF122" i="3"/>
  <c r="AA122" i="3"/>
  <c r="Y122" i="3"/>
  <c r="W122" i="3"/>
  <c r="BK122" i="3"/>
  <c r="N122" i="3"/>
  <c r="BE122" i="3" s="1"/>
  <c r="BI121" i="3"/>
  <c r="BH121" i="3"/>
  <c r="BG121" i="3"/>
  <c r="BF121" i="3"/>
  <c r="BE121" i="3"/>
  <c r="AA121" i="3"/>
  <c r="Y121" i="3"/>
  <c r="W121" i="3"/>
  <c r="BK121" i="3"/>
  <c r="N121" i="3"/>
  <c r="BI120" i="3"/>
  <c r="BH120" i="3"/>
  <c r="BG120" i="3"/>
  <c r="BF120" i="3"/>
  <c r="BE120" i="3"/>
  <c r="AA120" i="3"/>
  <c r="Y120" i="3"/>
  <c r="W120" i="3"/>
  <c r="BK120" i="3"/>
  <c r="N120" i="3"/>
  <c r="BI119" i="3"/>
  <c r="BH119" i="3"/>
  <c r="BG119" i="3"/>
  <c r="BF119" i="3"/>
  <c r="AA119" i="3"/>
  <c r="Y119" i="3"/>
  <c r="W119" i="3"/>
  <c r="BK119" i="3"/>
  <c r="N119" i="3"/>
  <c r="BE119" i="3" s="1"/>
  <c r="BI118" i="3"/>
  <c r="BH118" i="3"/>
  <c r="BG118" i="3"/>
  <c r="BF118" i="3"/>
  <c r="BE118" i="3"/>
  <c r="AA118" i="3"/>
  <c r="AA117" i="3" s="1"/>
  <c r="AA116" i="3" s="1"/>
  <c r="Y118" i="3"/>
  <c r="Y117" i="3" s="1"/>
  <c r="Y116" i="3" s="1"/>
  <c r="W118" i="3"/>
  <c r="W117" i="3" s="1"/>
  <c r="W116" i="3" s="1"/>
  <c r="AU89" i="1" s="1"/>
  <c r="BK118" i="3"/>
  <c r="BK117" i="3" s="1"/>
  <c r="N118" i="3"/>
  <c r="M113" i="3"/>
  <c r="F113" i="3"/>
  <c r="M112" i="3"/>
  <c r="M110" i="3"/>
  <c r="F110" i="3"/>
  <c r="F108" i="3"/>
  <c r="BI97" i="3"/>
  <c r="BH97" i="3"/>
  <c r="BG97" i="3"/>
  <c r="BF97" i="3"/>
  <c r="BI96" i="3"/>
  <c r="BH96" i="3"/>
  <c r="BG96" i="3"/>
  <c r="BF96" i="3"/>
  <c r="BI95" i="3"/>
  <c r="BH95" i="3"/>
  <c r="BG95" i="3"/>
  <c r="BF95" i="3"/>
  <c r="BI94" i="3"/>
  <c r="BH94" i="3"/>
  <c r="BG94" i="3"/>
  <c r="BF94" i="3"/>
  <c r="BI93" i="3"/>
  <c r="BH93" i="3"/>
  <c r="BG93" i="3"/>
  <c r="BF93" i="3"/>
  <c r="BI92" i="3"/>
  <c r="H36" i="3" s="1"/>
  <c r="BD89" i="1" s="1"/>
  <c r="BH92" i="3"/>
  <c r="H35" i="3" s="1"/>
  <c r="BC89" i="1" s="1"/>
  <c r="BG92" i="3"/>
  <c r="H34" i="3" s="1"/>
  <c r="BB89" i="1" s="1"/>
  <c r="BF92" i="3"/>
  <c r="M33" i="3" s="1"/>
  <c r="AW89" i="1" s="1"/>
  <c r="M84" i="3"/>
  <c r="F84" i="3"/>
  <c r="M83" i="3"/>
  <c r="M81" i="3"/>
  <c r="F81" i="3"/>
  <c r="F79" i="3"/>
  <c r="O12" i="3"/>
  <c r="E12" i="3"/>
  <c r="F112" i="3" s="1"/>
  <c r="O11" i="3"/>
  <c r="O9" i="3"/>
  <c r="F6" i="3"/>
  <c r="F107" i="3" s="1"/>
  <c r="N296" i="2"/>
  <c r="W293" i="2"/>
  <c r="AY88" i="1"/>
  <c r="AX88" i="1"/>
  <c r="BI295" i="2"/>
  <c r="BH295" i="2"/>
  <c r="BG295" i="2"/>
  <c r="BF295" i="2"/>
  <c r="AA295" i="2"/>
  <c r="Y295" i="2"/>
  <c r="W295" i="2"/>
  <c r="BK295" i="2"/>
  <c r="N295" i="2"/>
  <c r="BE295" i="2" s="1"/>
  <c r="BI294" i="2"/>
  <c r="BH294" i="2"/>
  <c r="BG294" i="2"/>
  <c r="BF294" i="2"/>
  <c r="BE294" i="2"/>
  <c r="AA294" i="2"/>
  <c r="AA293" i="2" s="1"/>
  <c r="Y294" i="2"/>
  <c r="Y293" i="2" s="1"/>
  <c r="W294" i="2"/>
  <c r="BK294" i="2"/>
  <c r="BK293" i="2" s="1"/>
  <c r="N293" i="2" s="1"/>
  <c r="N97" i="2" s="1"/>
  <c r="N294" i="2"/>
  <c r="BI292" i="2"/>
  <c r="BH292" i="2"/>
  <c r="BG292" i="2"/>
  <c r="BF292" i="2"/>
  <c r="BE292" i="2"/>
  <c r="AA292" i="2"/>
  <c r="Y292" i="2"/>
  <c r="W292" i="2"/>
  <c r="BK292" i="2"/>
  <c r="N292" i="2"/>
  <c r="BI291" i="2"/>
  <c r="BH291" i="2"/>
  <c r="BG291" i="2"/>
  <c r="BF291" i="2"/>
  <c r="AA291" i="2"/>
  <c r="Y291" i="2"/>
  <c r="W291" i="2"/>
  <c r="BK291" i="2"/>
  <c r="N291" i="2"/>
  <c r="BE291" i="2" s="1"/>
  <c r="BI290" i="2"/>
  <c r="BH290" i="2"/>
  <c r="BG290" i="2"/>
  <c r="BF290" i="2"/>
  <c r="BE290" i="2"/>
  <c r="AA290" i="2"/>
  <c r="Y290" i="2"/>
  <c r="W290" i="2"/>
  <c r="BK290" i="2"/>
  <c r="N290" i="2"/>
  <c r="BI289" i="2"/>
  <c r="BH289" i="2"/>
  <c r="BG289" i="2"/>
  <c r="BF289" i="2"/>
  <c r="BE289" i="2"/>
  <c r="AA289" i="2"/>
  <c r="Y289" i="2"/>
  <c r="W289" i="2"/>
  <c r="BK289" i="2"/>
  <c r="N289" i="2"/>
  <c r="BI288" i="2"/>
  <c r="BH288" i="2"/>
  <c r="BG288" i="2"/>
  <c r="BF288" i="2"/>
  <c r="AA288" i="2"/>
  <c r="Y288" i="2"/>
  <c r="W288" i="2"/>
  <c r="BK288" i="2"/>
  <c r="N288" i="2"/>
  <c r="BE288" i="2" s="1"/>
  <c r="BI287" i="2"/>
  <c r="BH287" i="2"/>
  <c r="BG287" i="2"/>
  <c r="BF287" i="2"/>
  <c r="BE287" i="2"/>
  <c r="AA287" i="2"/>
  <c r="Y287" i="2"/>
  <c r="W287" i="2"/>
  <c r="BK287" i="2"/>
  <c r="N287" i="2"/>
  <c r="BI285" i="2"/>
  <c r="BH285" i="2"/>
  <c r="BG285" i="2"/>
  <c r="BF285" i="2"/>
  <c r="BE285" i="2"/>
  <c r="AA285" i="2"/>
  <c r="Y285" i="2"/>
  <c r="W285" i="2"/>
  <c r="BK285" i="2"/>
  <c r="N285" i="2"/>
  <c r="BI284" i="2"/>
  <c r="BH284" i="2"/>
  <c r="BG284" i="2"/>
  <c r="BF284" i="2"/>
  <c r="AA284" i="2"/>
  <c r="Y284" i="2"/>
  <c r="W284" i="2"/>
  <c r="BK284" i="2"/>
  <c r="N284" i="2"/>
  <c r="BE284" i="2" s="1"/>
  <c r="BI282" i="2"/>
  <c r="BH282" i="2"/>
  <c r="BG282" i="2"/>
  <c r="BF282" i="2"/>
  <c r="BE282" i="2"/>
  <c r="AA282" i="2"/>
  <c r="Y282" i="2"/>
  <c r="W282" i="2"/>
  <c r="BK282" i="2"/>
  <c r="N282" i="2"/>
  <c r="BI281" i="2"/>
  <c r="BH281" i="2"/>
  <c r="BG281" i="2"/>
  <c r="BF281" i="2"/>
  <c r="BE281" i="2"/>
  <c r="AA281" i="2"/>
  <c r="Y281" i="2"/>
  <c r="W281" i="2"/>
  <c r="BK281" i="2"/>
  <c r="N281" i="2"/>
  <c r="BI280" i="2"/>
  <c r="BH280" i="2"/>
  <c r="BG280" i="2"/>
  <c r="BF280" i="2"/>
  <c r="AA280" i="2"/>
  <c r="Y280" i="2"/>
  <c r="W280" i="2"/>
  <c r="BK280" i="2"/>
  <c r="N280" i="2"/>
  <c r="BE280" i="2" s="1"/>
  <c r="BI279" i="2"/>
  <c r="BH279" i="2"/>
  <c r="BG279" i="2"/>
  <c r="BF279" i="2"/>
  <c r="BE279" i="2"/>
  <c r="AA279" i="2"/>
  <c r="Y279" i="2"/>
  <c r="W279" i="2"/>
  <c r="BK279" i="2"/>
  <c r="N279" i="2"/>
  <c r="BI278" i="2"/>
  <c r="BH278" i="2"/>
  <c r="BG278" i="2"/>
  <c r="BF278" i="2"/>
  <c r="BE278" i="2"/>
  <c r="AA278" i="2"/>
  <c r="Y278" i="2"/>
  <c r="W278" i="2"/>
  <c r="BK278" i="2"/>
  <c r="N278" i="2"/>
  <c r="BI277" i="2"/>
  <c r="BH277" i="2"/>
  <c r="BG277" i="2"/>
  <c r="BF277" i="2"/>
  <c r="AA277" i="2"/>
  <c r="Y277" i="2"/>
  <c r="W277" i="2"/>
  <c r="BK277" i="2"/>
  <c r="N277" i="2"/>
  <c r="BE277" i="2" s="1"/>
  <c r="BI276" i="2"/>
  <c r="BH276" i="2"/>
  <c r="BG276" i="2"/>
  <c r="BF276" i="2"/>
  <c r="BE276" i="2"/>
  <c r="AA276" i="2"/>
  <c r="Y276" i="2"/>
  <c r="W276" i="2"/>
  <c r="BK276" i="2"/>
  <c r="N276" i="2"/>
  <c r="BI275" i="2"/>
  <c r="BH275" i="2"/>
  <c r="BG275" i="2"/>
  <c r="BF275" i="2"/>
  <c r="BE275" i="2"/>
  <c r="AA275" i="2"/>
  <c r="Y275" i="2"/>
  <c r="W275" i="2"/>
  <c r="BK275" i="2"/>
  <c r="N275" i="2"/>
  <c r="BI274" i="2"/>
  <c r="BH274" i="2"/>
  <c r="BG274" i="2"/>
  <c r="BF274" i="2"/>
  <c r="AA274" i="2"/>
  <c r="Y274" i="2"/>
  <c r="W274" i="2"/>
  <c r="BK274" i="2"/>
  <c r="N274" i="2"/>
  <c r="BE274" i="2" s="1"/>
  <c r="BI273" i="2"/>
  <c r="BH273" i="2"/>
  <c r="BG273" i="2"/>
  <c r="BF273" i="2"/>
  <c r="BE273" i="2"/>
  <c r="AA273" i="2"/>
  <c r="Y273" i="2"/>
  <c r="W273" i="2"/>
  <c r="BK273" i="2"/>
  <c r="N273" i="2"/>
  <c r="BI272" i="2"/>
  <c r="BH272" i="2"/>
  <c r="BG272" i="2"/>
  <c r="BF272" i="2"/>
  <c r="BE272" i="2"/>
  <c r="AA272" i="2"/>
  <c r="Y272" i="2"/>
  <c r="W272" i="2"/>
  <c r="BK272" i="2"/>
  <c r="N272" i="2"/>
  <c r="BI271" i="2"/>
  <c r="BH271" i="2"/>
  <c r="BG271" i="2"/>
  <c r="BF271" i="2"/>
  <c r="AA271" i="2"/>
  <c r="Y271" i="2"/>
  <c r="W271" i="2"/>
  <c r="BK271" i="2"/>
  <c r="N271" i="2"/>
  <c r="BE271" i="2" s="1"/>
  <c r="BI270" i="2"/>
  <c r="BH270" i="2"/>
  <c r="BG270" i="2"/>
  <c r="BF270" i="2"/>
  <c r="BE270" i="2"/>
  <c r="AA270" i="2"/>
  <c r="Y270" i="2"/>
  <c r="W270" i="2"/>
  <c r="BK270" i="2"/>
  <c r="N270" i="2"/>
  <c r="BI269" i="2"/>
  <c r="BH269" i="2"/>
  <c r="BG269" i="2"/>
  <c r="BF269" i="2"/>
  <c r="BE269" i="2"/>
  <c r="AA269" i="2"/>
  <c r="Y269" i="2"/>
  <c r="W269" i="2"/>
  <c r="BK269" i="2"/>
  <c r="N269" i="2"/>
  <c r="BI268" i="2"/>
  <c r="BH268" i="2"/>
  <c r="BG268" i="2"/>
  <c r="BF268" i="2"/>
  <c r="AA268" i="2"/>
  <c r="Y268" i="2"/>
  <c r="W268" i="2"/>
  <c r="BK268" i="2"/>
  <c r="N268" i="2"/>
  <c r="BE268" i="2" s="1"/>
  <c r="BI267" i="2"/>
  <c r="BH267" i="2"/>
  <c r="BG267" i="2"/>
  <c r="BF267" i="2"/>
  <c r="BE267" i="2"/>
  <c r="AA267" i="2"/>
  <c r="Y267" i="2"/>
  <c r="W267" i="2"/>
  <c r="BK267" i="2"/>
  <c r="N267" i="2"/>
  <c r="BI266" i="2"/>
  <c r="BH266" i="2"/>
  <c r="BG266" i="2"/>
  <c r="BF266" i="2"/>
  <c r="BE266" i="2"/>
  <c r="AA266" i="2"/>
  <c r="Y266" i="2"/>
  <c r="W266" i="2"/>
  <c r="BK266" i="2"/>
  <c r="N266" i="2"/>
  <c r="BI265" i="2"/>
  <c r="BH265" i="2"/>
  <c r="BG265" i="2"/>
  <c r="BF265" i="2"/>
  <c r="AA265" i="2"/>
  <c r="Y265" i="2"/>
  <c r="W265" i="2"/>
  <c r="BK265" i="2"/>
  <c r="N265" i="2"/>
  <c r="BE265" i="2" s="1"/>
  <c r="BI264" i="2"/>
  <c r="BH264" i="2"/>
  <c r="BG264" i="2"/>
  <c r="BF264" i="2"/>
  <c r="BE264" i="2"/>
  <c r="AA264" i="2"/>
  <c r="Y264" i="2"/>
  <c r="W264" i="2"/>
  <c r="BK264" i="2"/>
  <c r="N264" i="2"/>
  <c r="BI263" i="2"/>
  <c r="BH263" i="2"/>
  <c r="BG263" i="2"/>
  <c r="BF263" i="2"/>
  <c r="BE263" i="2"/>
  <c r="AA263" i="2"/>
  <c r="Y263" i="2"/>
  <c r="W263" i="2"/>
  <c r="BK263" i="2"/>
  <c r="N263" i="2"/>
  <c r="BI262" i="2"/>
  <c r="BH262" i="2"/>
  <c r="BG262" i="2"/>
  <c r="BF262" i="2"/>
  <c r="AA262" i="2"/>
  <c r="Y262" i="2"/>
  <c r="W262" i="2"/>
  <c r="BK262" i="2"/>
  <c r="N262" i="2"/>
  <c r="BE262" i="2" s="1"/>
  <c r="BI261" i="2"/>
  <c r="BH261" i="2"/>
  <c r="BG261" i="2"/>
  <c r="BF261" i="2"/>
  <c r="BE261" i="2"/>
  <c r="AA261" i="2"/>
  <c r="Y261" i="2"/>
  <c r="W261" i="2"/>
  <c r="BK261" i="2"/>
  <c r="N261" i="2"/>
  <c r="BI260" i="2"/>
  <c r="BH260" i="2"/>
  <c r="BG260" i="2"/>
  <c r="BF260" i="2"/>
  <c r="BE260" i="2"/>
  <c r="AA260" i="2"/>
  <c r="Y260" i="2"/>
  <c r="W260" i="2"/>
  <c r="BK260" i="2"/>
  <c r="N260" i="2"/>
  <c r="BI259" i="2"/>
  <c r="BH259" i="2"/>
  <c r="BG259" i="2"/>
  <c r="BF259" i="2"/>
  <c r="AA259" i="2"/>
  <c r="Y259" i="2"/>
  <c r="W259" i="2"/>
  <c r="BK259" i="2"/>
  <c r="N259" i="2"/>
  <c r="BE259" i="2" s="1"/>
  <c r="BI258" i="2"/>
  <c r="BH258" i="2"/>
  <c r="BG258" i="2"/>
  <c r="BF258" i="2"/>
  <c r="BE258" i="2"/>
  <c r="AA258" i="2"/>
  <c r="Y258" i="2"/>
  <c r="W258" i="2"/>
  <c r="BK258" i="2"/>
  <c r="N258" i="2"/>
  <c r="BI257" i="2"/>
  <c r="BH257" i="2"/>
  <c r="BG257" i="2"/>
  <c r="BF257" i="2"/>
  <c r="BE257" i="2"/>
  <c r="AA257" i="2"/>
  <c r="AA256" i="2" s="1"/>
  <c r="Y257" i="2"/>
  <c r="Y256" i="2" s="1"/>
  <c r="W257" i="2"/>
  <c r="W256" i="2" s="1"/>
  <c r="BK257" i="2"/>
  <c r="BK256" i="2" s="1"/>
  <c r="N256" i="2" s="1"/>
  <c r="N96" i="2" s="1"/>
  <c r="N257" i="2"/>
  <c r="BI255" i="2"/>
  <c r="BH255" i="2"/>
  <c r="BG255" i="2"/>
  <c r="BF255" i="2"/>
  <c r="BE255" i="2"/>
  <c r="AA255" i="2"/>
  <c r="Y255" i="2"/>
  <c r="W255" i="2"/>
  <c r="BK255" i="2"/>
  <c r="N255" i="2"/>
  <c r="BI254" i="2"/>
  <c r="BH254" i="2"/>
  <c r="BG254" i="2"/>
  <c r="BF254" i="2"/>
  <c r="AA254" i="2"/>
  <c r="Y254" i="2"/>
  <c r="W254" i="2"/>
  <c r="BK254" i="2"/>
  <c r="N254" i="2"/>
  <c r="BE254" i="2" s="1"/>
  <c r="BI253" i="2"/>
  <c r="BH253" i="2"/>
  <c r="BG253" i="2"/>
  <c r="BF253" i="2"/>
  <c r="AA253" i="2"/>
  <c r="Y253" i="2"/>
  <c r="W253" i="2"/>
  <c r="BK253" i="2"/>
  <c r="N253" i="2"/>
  <c r="BE253" i="2" s="1"/>
  <c r="BI252" i="2"/>
  <c r="BH252" i="2"/>
  <c r="BG252" i="2"/>
  <c r="BF252" i="2"/>
  <c r="BE252" i="2"/>
  <c r="AA252" i="2"/>
  <c r="Y252" i="2"/>
  <c r="W252" i="2"/>
  <c r="BK252" i="2"/>
  <c r="N252" i="2"/>
  <c r="BI251" i="2"/>
  <c r="BH251" i="2"/>
  <c r="BG251" i="2"/>
  <c r="BF251" i="2"/>
  <c r="AA251" i="2"/>
  <c r="Y251" i="2"/>
  <c r="W251" i="2"/>
  <c r="BK251" i="2"/>
  <c r="N251" i="2"/>
  <c r="BE251" i="2" s="1"/>
  <c r="BI250" i="2"/>
  <c r="BH250" i="2"/>
  <c r="BG250" i="2"/>
  <c r="BF250" i="2"/>
  <c r="AA250" i="2"/>
  <c r="Y250" i="2"/>
  <c r="W250" i="2"/>
  <c r="BK250" i="2"/>
  <c r="N250" i="2"/>
  <c r="BE250" i="2" s="1"/>
  <c r="BI249" i="2"/>
  <c r="BH249" i="2"/>
  <c r="BG249" i="2"/>
  <c r="BF249" i="2"/>
  <c r="BE249" i="2"/>
  <c r="AA249" i="2"/>
  <c r="Y249" i="2"/>
  <c r="W249" i="2"/>
  <c r="BK249" i="2"/>
  <c r="N249" i="2"/>
  <c r="BI248" i="2"/>
  <c r="BH248" i="2"/>
  <c r="BG248" i="2"/>
  <c r="BF248" i="2"/>
  <c r="AA248" i="2"/>
  <c r="Y248" i="2"/>
  <c r="W248" i="2"/>
  <c r="BK248" i="2"/>
  <c r="N248" i="2"/>
  <c r="BE248" i="2" s="1"/>
  <c r="BI247" i="2"/>
  <c r="BH247" i="2"/>
  <c r="BG247" i="2"/>
  <c r="BF247" i="2"/>
  <c r="BE247" i="2"/>
  <c r="AA247" i="2"/>
  <c r="Y247" i="2"/>
  <c r="W247" i="2"/>
  <c r="BK247" i="2"/>
  <c r="N247" i="2"/>
  <c r="BI245" i="2"/>
  <c r="BH245" i="2"/>
  <c r="BG245" i="2"/>
  <c r="BF245" i="2"/>
  <c r="BE245" i="2"/>
  <c r="AA245" i="2"/>
  <c r="Y245" i="2"/>
  <c r="W245" i="2"/>
  <c r="BK245" i="2"/>
  <c r="N245" i="2"/>
  <c r="BI243" i="2"/>
  <c r="BH243" i="2"/>
  <c r="BG243" i="2"/>
  <c r="BF243" i="2"/>
  <c r="AA243" i="2"/>
  <c r="AA242" i="2" s="1"/>
  <c r="Y243" i="2"/>
  <c r="Y242" i="2" s="1"/>
  <c r="W243" i="2"/>
  <c r="W242" i="2" s="1"/>
  <c r="BK243" i="2"/>
  <c r="BK242" i="2" s="1"/>
  <c r="N242" i="2" s="1"/>
  <c r="N95" i="2" s="1"/>
  <c r="N243" i="2"/>
  <c r="BE243" i="2" s="1"/>
  <c r="BI241" i="2"/>
  <c r="BH241" i="2"/>
  <c r="BG241" i="2"/>
  <c r="BF241" i="2"/>
  <c r="BE241" i="2"/>
  <c r="AA241" i="2"/>
  <c r="Y241" i="2"/>
  <c r="W241" i="2"/>
  <c r="BK241" i="2"/>
  <c r="N241" i="2"/>
  <c r="BI240" i="2"/>
  <c r="BH240" i="2"/>
  <c r="BG240" i="2"/>
  <c r="BF240" i="2"/>
  <c r="BE240" i="2"/>
  <c r="AA240" i="2"/>
  <c r="Y240" i="2"/>
  <c r="W240" i="2"/>
  <c r="BK240" i="2"/>
  <c r="N240" i="2"/>
  <c r="BI239" i="2"/>
  <c r="BH239" i="2"/>
  <c r="BG239" i="2"/>
  <c r="BF239" i="2"/>
  <c r="AA239" i="2"/>
  <c r="Y239" i="2"/>
  <c r="W239" i="2"/>
  <c r="BK239" i="2"/>
  <c r="N239" i="2"/>
  <c r="BE239" i="2" s="1"/>
  <c r="BI238" i="2"/>
  <c r="BH238" i="2"/>
  <c r="BG238" i="2"/>
  <c r="BF238" i="2"/>
  <c r="BE238" i="2"/>
  <c r="AA238" i="2"/>
  <c r="Y238" i="2"/>
  <c r="W238" i="2"/>
  <c r="BK238" i="2"/>
  <c r="N238" i="2"/>
  <c r="BI237" i="2"/>
  <c r="BH237" i="2"/>
  <c r="BG237" i="2"/>
  <c r="BF237" i="2"/>
  <c r="BE237" i="2"/>
  <c r="AA237" i="2"/>
  <c r="Y237" i="2"/>
  <c r="W237" i="2"/>
  <c r="BK237" i="2"/>
  <c r="N237" i="2"/>
  <c r="BI236" i="2"/>
  <c r="BH236" i="2"/>
  <c r="BG236" i="2"/>
  <c r="BF236" i="2"/>
  <c r="AA236" i="2"/>
  <c r="Y236" i="2"/>
  <c r="W236" i="2"/>
  <c r="BK236" i="2"/>
  <c r="N236" i="2"/>
  <c r="BE236" i="2" s="1"/>
  <c r="BI235" i="2"/>
  <c r="BH235" i="2"/>
  <c r="BG235" i="2"/>
  <c r="BF235" i="2"/>
  <c r="BE235" i="2"/>
  <c r="AA235" i="2"/>
  <c r="Y235" i="2"/>
  <c r="W235" i="2"/>
  <c r="BK235" i="2"/>
  <c r="N235" i="2"/>
  <c r="BI234" i="2"/>
  <c r="BH234" i="2"/>
  <c r="BG234" i="2"/>
  <c r="BF234" i="2"/>
  <c r="BE234" i="2"/>
  <c r="AA234" i="2"/>
  <c r="Y234" i="2"/>
  <c r="W234" i="2"/>
  <c r="BK234" i="2"/>
  <c r="N234" i="2"/>
  <c r="BI233" i="2"/>
  <c r="BH233" i="2"/>
  <c r="BG233" i="2"/>
  <c r="BF233" i="2"/>
  <c r="AA233" i="2"/>
  <c r="Y233" i="2"/>
  <c r="W233" i="2"/>
  <c r="BK233" i="2"/>
  <c r="N233" i="2"/>
  <c r="BE233" i="2" s="1"/>
  <c r="BI232" i="2"/>
  <c r="BH232" i="2"/>
  <c r="BG232" i="2"/>
  <c r="BF232" i="2"/>
  <c r="BE232" i="2"/>
  <c r="AA232" i="2"/>
  <c r="Y232" i="2"/>
  <c r="W232" i="2"/>
  <c r="BK232" i="2"/>
  <c r="N232" i="2"/>
  <c r="BI230" i="2"/>
  <c r="BH230" i="2"/>
  <c r="BG230" i="2"/>
  <c r="BF230" i="2"/>
  <c r="BE230" i="2"/>
  <c r="AA230" i="2"/>
  <c r="Y230" i="2"/>
  <c r="W230" i="2"/>
  <c r="BK230" i="2"/>
  <c r="N230" i="2"/>
  <c r="BI228" i="2"/>
  <c r="BH228" i="2"/>
  <c r="BG228" i="2"/>
  <c r="BF228" i="2"/>
  <c r="AA228" i="2"/>
  <c r="Y228" i="2"/>
  <c r="W228" i="2"/>
  <c r="BK228" i="2"/>
  <c r="N228" i="2"/>
  <c r="BE228" i="2" s="1"/>
  <c r="BI227" i="2"/>
  <c r="BH227" i="2"/>
  <c r="BG227" i="2"/>
  <c r="BF227" i="2"/>
  <c r="BE227" i="2"/>
  <c r="AA227" i="2"/>
  <c r="Y227" i="2"/>
  <c r="W227" i="2"/>
  <c r="BK227" i="2"/>
  <c r="N227" i="2"/>
  <c r="BI226" i="2"/>
  <c r="BH226" i="2"/>
  <c r="BG226" i="2"/>
  <c r="BF226" i="2"/>
  <c r="BE226" i="2"/>
  <c r="AA226" i="2"/>
  <c r="Y226" i="2"/>
  <c r="W226" i="2"/>
  <c r="BK226" i="2"/>
  <c r="N226" i="2"/>
  <c r="BI224" i="2"/>
  <c r="BH224" i="2"/>
  <c r="BG224" i="2"/>
  <c r="BF224" i="2"/>
  <c r="AA224" i="2"/>
  <c r="Y224" i="2"/>
  <c r="W224" i="2"/>
  <c r="BK224" i="2"/>
  <c r="N224" i="2"/>
  <c r="BE224" i="2" s="1"/>
  <c r="BI223" i="2"/>
  <c r="BH223" i="2"/>
  <c r="BG223" i="2"/>
  <c r="BF223" i="2"/>
  <c r="BE223" i="2"/>
  <c r="AA223" i="2"/>
  <c r="Y223" i="2"/>
  <c r="W223" i="2"/>
  <c r="BK223" i="2"/>
  <c r="N223" i="2"/>
  <c r="BI221" i="2"/>
  <c r="BH221" i="2"/>
  <c r="BG221" i="2"/>
  <c r="BF221" i="2"/>
  <c r="BE221" i="2"/>
  <c r="AA221" i="2"/>
  <c r="Y221" i="2"/>
  <c r="W221" i="2"/>
  <c r="BK221" i="2"/>
  <c r="N221" i="2"/>
  <c r="BI220" i="2"/>
  <c r="BH220" i="2"/>
  <c r="BG220" i="2"/>
  <c r="BF220" i="2"/>
  <c r="AA220" i="2"/>
  <c r="Y220" i="2"/>
  <c r="W220" i="2"/>
  <c r="BK220" i="2"/>
  <c r="N220" i="2"/>
  <c r="BE220" i="2" s="1"/>
  <c r="BI219" i="2"/>
  <c r="BH219" i="2"/>
  <c r="BG219" i="2"/>
  <c r="BF219" i="2"/>
  <c r="BE219" i="2"/>
  <c r="AA219" i="2"/>
  <c r="Y219" i="2"/>
  <c r="W219" i="2"/>
  <c r="BK219" i="2"/>
  <c r="N219" i="2"/>
  <c r="BI217" i="2"/>
  <c r="BH217" i="2"/>
  <c r="BG217" i="2"/>
  <c r="BF217" i="2"/>
  <c r="BE217" i="2"/>
  <c r="AA217" i="2"/>
  <c r="Y217" i="2"/>
  <c r="W217" i="2"/>
  <c r="BK217" i="2"/>
  <c r="N217" i="2"/>
  <c r="BI216" i="2"/>
  <c r="BH216" i="2"/>
  <c r="BG216" i="2"/>
  <c r="BF216" i="2"/>
  <c r="AA216" i="2"/>
  <c r="Y216" i="2"/>
  <c r="W216" i="2"/>
  <c r="BK216" i="2"/>
  <c r="N216" i="2"/>
  <c r="BE216" i="2" s="1"/>
  <c r="BI215" i="2"/>
  <c r="BH215" i="2"/>
  <c r="BG215" i="2"/>
  <c r="BF215" i="2"/>
  <c r="BE215" i="2"/>
  <c r="AA215" i="2"/>
  <c r="AA214" i="2" s="1"/>
  <c r="Y215" i="2"/>
  <c r="Y214" i="2" s="1"/>
  <c r="W215" i="2"/>
  <c r="W214" i="2" s="1"/>
  <c r="BK215" i="2"/>
  <c r="BK214" i="2" s="1"/>
  <c r="N214" i="2" s="1"/>
  <c r="N94" i="2" s="1"/>
  <c r="N215" i="2"/>
  <c r="BI213" i="2"/>
  <c r="BH213" i="2"/>
  <c r="BG213" i="2"/>
  <c r="BF213" i="2"/>
  <c r="AA213" i="2"/>
  <c r="Y213" i="2"/>
  <c r="W213" i="2"/>
  <c r="BK213" i="2"/>
  <c r="N213" i="2"/>
  <c r="BE213" i="2" s="1"/>
  <c r="BI212" i="2"/>
  <c r="BH212" i="2"/>
  <c r="BG212" i="2"/>
  <c r="BF212" i="2"/>
  <c r="BE212" i="2"/>
  <c r="AA212" i="2"/>
  <c r="Y212" i="2"/>
  <c r="W212" i="2"/>
  <c r="BK212" i="2"/>
  <c r="N212" i="2"/>
  <c r="BI211" i="2"/>
  <c r="BH211" i="2"/>
  <c r="BG211" i="2"/>
  <c r="BF211" i="2"/>
  <c r="AA211" i="2"/>
  <c r="Y211" i="2"/>
  <c r="W211" i="2"/>
  <c r="BK211" i="2"/>
  <c r="N211" i="2"/>
  <c r="BE211" i="2" s="1"/>
  <c r="BI210" i="2"/>
  <c r="BH210" i="2"/>
  <c r="BG210" i="2"/>
  <c r="BF210" i="2"/>
  <c r="BE210" i="2"/>
  <c r="AA210" i="2"/>
  <c r="Y210" i="2"/>
  <c r="W210" i="2"/>
  <c r="BK210" i="2"/>
  <c r="N210" i="2"/>
  <c r="BI208" i="2"/>
  <c r="BH208" i="2"/>
  <c r="BG208" i="2"/>
  <c r="BF208" i="2"/>
  <c r="BE208" i="2"/>
  <c r="AA208" i="2"/>
  <c r="Y208" i="2"/>
  <c r="W208" i="2"/>
  <c r="BK208" i="2"/>
  <c r="N208" i="2"/>
  <c r="BI207" i="2"/>
  <c r="BH207" i="2"/>
  <c r="BG207" i="2"/>
  <c r="BF207" i="2"/>
  <c r="AA207" i="2"/>
  <c r="Y207" i="2"/>
  <c r="W207" i="2"/>
  <c r="BK207" i="2"/>
  <c r="N207" i="2"/>
  <c r="BE207" i="2" s="1"/>
  <c r="BI206" i="2"/>
  <c r="BH206" i="2"/>
  <c r="BG206" i="2"/>
  <c r="BF206" i="2"/>
  <c r="BE206" i="2"/>
  <c r="AA206" i="2"/>
  <c r="Y206" i="2"/>
  <c r="W206" i="2"/>
  <c r="BK206" i="2"/>
  <c r="N206" i="2"/>
  <c r="BI204" i="2"/>
  <c r="BH204" i="2"/>
  <c r="BG204" i="2"/>
  <c r="BF204" i="2"/>
  <c r="BE204" i="2"/>
  <c r="AA204" i="2"/>
  <c r="AA203" i="2" s="1"/>
  <c r="Y204" i="2"/>
  <c r="Y203" i="2" s="1"/>
  <c r="W204" i="2"/>
  <c r="W203" i="2" s="1"/>
  <c r="BK204" i="2"/>
  <c r="BK203" i="2" s="1"/>
  <c r="N203" i="2" s="1"/>
  <c r="N93" i="2" s="1"/>
  <c r="N204" i="2"/>
  <c r="BI202" i="2"/>
  <c r="BH202" i="2"/>
  <c r="BG202" i="2"/>
  <c r="BF202" i="2"/>
  <c r="AA202" i="2"/>
  <c r="Y202" i="2"/>
  <c r="W202" i="2"/>
  <c r="BK202" i="2"/>
  <c r="N202" i="2"/>
  <c r="BE202" i="2" s="1"/>
  <c r="BI201" i="2"/>
  <c r="BH201" i="2"/>
  <c r="BG201" i="2"/>
  <c r="BF201" i="2"/>
  <c r="BE201" i="2"/>
  <c r="AA201" i="2"/>
  <c r="Y201" i="2"/>
  <c r="W201" i="2"/>
  <c r="BK201" i="2"/>
  <c r="N201" i="2"/>
  <c r="BI200" i="2"/>
  <c r="BH200" i="2"/>
  <c r="BG200" i="2"/>
  <c r="BF200" i="2"/>
  <c r="BE200" i="2"/>
  <c r="AA200" i="2"/>
  <c r="Y200" i="2"/>
  <c r="W200" i="2"/>
  <c r="BK200" i="2"/>
  <c r="N200" i="2"/>
  <c r="BI199" i="2"/>
  <c r="BH199" i="2"/>
  <c r="BG199" i="2"/>
  <c r="BF199" i="2"/>
  <c r="AA199" i="2"/>
  <c r="Y199" i="2"/>
  <c r="W199" i="2"/>
  <c r="BK199" i="2"/>
  <c r="N199" i="2"/>
  <c r="BE199" i="2" s="1"/>
  <c r="BI198" i="2"/>
  <c r="BH198" i="2"/>
  <c r="BG198" i="2"/>
  <c r="BF198" i="2"/>
  <c r="BE198" i="2"/>
  <c r="AA198" i="2"/>
  <c r="Y198" i="2"/>
  <c r="W198" i="2"/>
  <c r="BK198" i="2"/>
  <c r="N198" i="2"/>
  <c r="BI197" i="2"/>
  <c r="BH197" i="2"/>
  <c r="BG197" i="2"/>
  <c r="BF197" i="2"/>
  <c r="BE197" i="2"/>
  <c r="AA197" i="2"/>
  <c r="Y197" i="2"/>
  <c r="W197" i="2"/>
  <c r="BK197" i="2"/>
  <c r="N197" i="2"/>
  <c r="BI196" i="2"/>
  <c r="BH196" i="2"/>
  <c r="BG196" i="2"/>
  <c r="BF196" i="2"/>
  <c r="AA196" i="2"/>
  <c r="Y196" i="2"/>
  <c r="W196" i="2"/>
  <c r="BK196" i="2"/>
  <c r="N196" i="2"/>
  <c r="BE196" i="2" s="1"/>
  <c r="BI195" i="2"/>
  <c r="BH195" i="2"/>
  <c r="BG195" i="2"/>
  <c r="BF195" i="2"/>
  <c r="BE195" i="2"/>
  <c r="AA195" i="2"/>
  <c r="Y195" i="2"/>
  <c r="W195" i="2"/>
  <c r="BK195" i="2"/>
  <c r="N195" i="2"/>
  <c r="BI194" i="2"/>
  <c r="BH194" i="2"/>
  <c r="BG194" i="2"/>
  <c r="BF194" i="2"/>
  <c r="BE194" i="2"/>
  <c r="AA194" i="2"/>
  <c r="Y194" i="2"/>
  <c r="W194" i="2"/>
  <c r="BK194" i="2"/>
  <c r="N194" i="2"/>
  <c r="BI193" i="2"/>
  <c r="BH193" i="2"/>
  <c r="BG193" i="2"/>
  <c r="BF193" i="2"/>
  <c r="AA193" i="2"/>
  <c r="Y193" i="2"/>
  <c r="W193" i="2"/>
  <c r="BK193" i="2"/>
  <c r="N193" i="2"/>
  <c r="BE193" i="2" s="1"/>
  <c r="BI192" i="2"/>
  <c r="BH192" i="2"/>
  <c r="BG192" i="2"/>
  <c r="BF192" i="2"/>
  <c r="BE192" i="2"/>
  <c r="AA192" i="2"/>
  <c r="Y192" i="2"/>
  <c r="W192" i="2"/>
  <c r="BK192" i="2"/>
  <c r="N192" i="2"/>
  <c r="BI191" i="2"/>
  <c r="BH191" i="2"/>
  <c r="BG191" i="2"/>
  <c r="BF191" i="2"/>
  <c r="BE191" i="2"/>
  <c r="AA191" i="2"/>
  <c r="Y191" i="2"/>
  <c r="W191" i="2"/>
  <c r="BK191" i="2"/>
  <c r="N191" i="2"/>
  <c r="BI190" i="2"/>
  <c r="BH190" i="2"/>
  <c r="BG190" i="2"/>
  <c r="BF190" i="2"/>
  <c r="AA190" i="2"/>
  <c r="Y190" i="2"/>
  <c r="W190" i="2"/>
  <c r="BK190" i="2"/>
  <c r="N190" i="2"/>
  <c r="BE190" i="2" s="1"/>
  <c r="BI189" i="2"/>
  <c r="BH189" i="2"/>
  <c r="BG189" i="2"/>
  <c r="BF189" i="2"/>
  <c r="BE189" i="2"/>
  <c r="AA189" i="2"/>
  <c r="Y189" i="2"/>
  <c r="W189" i="2"/>
  <c r="BK189" i="2"/>
  <c r="N189" i="2"/>
  <c r="BI188" i="2"/>
  <c r="BH188" i="2"/>
  <c r="BG188" i="2"/>
  <c r="BF188" i="2"/>
  <c r="BE188" i="2"/>
  <c r="AA188" i="2"/>
  <c r="Y188" i="2"/>
  <c r="W188" i="2"/>
  <c r="BK188" i="2"/>
  <c r="N188" i="2"/>
  <c r="BI187" i="2"/>
  <c r="BH187" i="2"/>
  <c r="BG187" i="2"/>
  <c r="BF187" i="2"/>
  <c r="AA187" i="2"/>
  <c r="Y187" i="2"/>
  <c r="W187" i="2"/>
  <c r="BK187" i="2"/>
  <c r="N187" i="2"/>
  <c r="BE187" i="2" s="1"/>
  <c r="BI186" i="2"/>
  <c r="BH186" i="2"/>
  <c r="BG186" i="2"/>
  <c r="BF186" i="2"/>
  <c r="BE186" i="2"/>
  <c r="AA186" i="2"/>
  <c r="Y186" i="2"/>
  <c r="W186" i="2"/>
  <c r="BK186" i="2"/>
  <c r="N186" i="2"/>
  <c r="BI185" i="2"/>
  <c r="BH185" i="2"/>
  <c r="BG185" i="2"/>
  <c r="BF185" i="2"/>
  <c r="BE185" i="2"/>
  <c r="AA185" i="2"/>
  <c r="Y185" i="2"/>
  <c r="W185" i="2"/>
  <c r="BK185" i="2"/>
  <c r="N185" i="2"/>
  <c r="BI184" i="2"/>
  <c r="BH184" i="2"/>
  <c r="BG184" i="2"/>
  <c r="BF184" i="2"/>
  <c r="AA184" i="2"/>
  <c r="Y184" i="2"/>
  <c r="W184" i="2"/>
  <c r="BK184" i="2"/>
  <c r="N184" i="2"/>
  <c r="BE184" i="2" s="1"/>
  <c r="BI183" i="2"/>
  <c r="BH183" i="2"/>
  <c r="BG183" i="2"/>
  <c r="BF183" i="2"/>
  <c r="BE183" i="2"/>
  <c r="AA183" i="2"/>
  <c r="Y183" i="2"/>
  <c r="W183" i="2"/>
  <c r="BK183" i="2"/>
  <c r="N183" i="2"/>
  <c r="BI182" i="2"/>
  <c r="BH182" i="2"/>
  <c r="BG182" i="2"/>
  <c r="BF182" i="2"/>
  <c r="BE182" i="2"/>
  <c r="AA182" i="2"/>
  <c r="Y182" i="2"/>
  <c r="W182" i="2"/>
  <c r="BK182" i="2"/>
  <c r="N182" i="2"/>
  <c r="BI181" i="2"/>
  <c r="BH181" i="2"/>
  <c r="BG181" i="2"/>
  <c r="BF181" i="2"/>
  <c r="AA181" i="2"/>
  <c r="Y181" i="2"/>
  <c r="W181" i="2"/>
  <c r="BK181" i="2"/>
  <c r="N181" i="2"/>
  <c r="BE181" i="2" s="1"/>
  <c r="BI180" i="2"/>
  <c r="BH180" i="2"/>
  <c r="BG180" i="2"/>
  <c r="BF180" i="2"/>
  <c r="BE180" i="2"/>
  <c r="AA180" i="2"/>
  <c r="Y180" i="2"/>
  <c r="W180" i="2"/>
  <c r="BK180" i="2"/>
  <c r="N180" i="2"/>
  <c r="BI179" i="2"/>
  <c r="BH179" i="2"/>
  <c r="BG179" i="2"/>
  <c r="BF179" i="2"/>
  <c r="BE179" i="2"/>
  <c r="AA179" i="2"/>
  <c r="Y179" i="2"/>
  <c r="W179" i="2"/>
  <c r="BK179" i="2"/>
  <c r="N179" i="2"/>
  <c r="BI178" i="2"/>
  <c r="BH178" i="2"/>
  <c r="BG178" i="2"/>
  <c r="BF178" i="2"/>
  <c r="AA178" i="2"/>
  <c r="Y178" i="2"/>
  <c r="W178" i="2"/>
  <c r="BK178" i="2"/>
  <c r="N178" i="2"/>
  <c r="BE178" i="2" s="1"/>
  <c r="BI177" i="2"/>
  <c r="BH177" i="2"/>
  <c r="BG177" i="2"/>
  <c r="BF177" i="2"/>
  <c r="BE177" i="2"/>
  <c r="AA177" i="2"/>
  <c r="Y177" i="2"/>
  <c r="W177" i="2"/>
  <c r="BK177" i="2"/>
  <c r="N177" i="2"/>
  <c r="BI176" i="2"/>
  <c r="BH176" i="2"/>
  <c r="BG176" i="2"/>
  <c r="BF176" i="2"/>
  <c r="BE176" i="2"/>
  <c r="AA176" i="2"/>
  <c r="Y176" i="2"/>
  <c r="W176" i="2"/>
  <c r="BK176" i="2"/>
  <c r="N176" i="2"/>
  <c r="BI175" i="2"/>
  <c r="BH175" i="2"/>
  <c r="BG175" i="2"/>
  <c r="BF175" i="2"/>
  <c r="AA175" i="2"/>
  <c r="Y175" i="2"/>
  <c r="W175" i="2"/>
  <c r="BK175" i="2"/>
  <c r="N175" i="2"/>
  <c r="BE175" i="2" s="1"/>
  <c r="BI174" i="2"/>
  <c r="BH174" i="2"/>
  <c r="BG174" i="2"/>
  <c r="BF174" i="2"/>
  <c r="BE174" i="2"/>
  <c r="AA174" i="2"/>
  <c r="Y174" i="2"/>
  <c r="W174" i="2"/>
  <c r="BK174" i="2"/>
  <c r="N174" i="2"/>
  <c r="BI173" i="2"/>
  <c r="BH173" i="2"/>
  <c r="BG173" i="2"/>
  <c r="BF173" i="2"/>
  <c r="BE173" i="2"/>
  <c r="AA173" i="2"/>
  <c r="Y173" i="2"/>
  <c r="W173" i="2"/>
  <c r="BK173" i="2"/>
  <c r="N173" i="2"/>
  <c r="BI172" i="2"/>
  <c r="BH172" i="2"/>
  <c r="BG172" i="2"/>
  <c r="BF172" i="2"/>
  <c r="AA172" i="2"/>
  <c r="Y172" i="2"/>
  <c r="W172" i="2"/>
  <c r="BK172" i="2"/>
  <c r="N172" i="2"/>
  <c r="BE172" i="2" s="1"/>
  <c r="BI171" i="2"/>
  <c r="BH171" i="2"/>
  <c r="BG171" i="2"/>
  <c r="BF171" i="2"/>
  <c r="BE171" i="2"/>
  <c r="AA171" i="2"/>
  <c r="Y171" i="2"/>
  <c r="W171" i="2"/>
  <c r="BK171" i="2"/>
  <c r="N171" i="2"/>
  <c r="BI170" i="2"/>
  <c r="BH170" i="2"/>
  <c r="BG170" i="2"/>
  <c r="BF170" i="2"/>
  <c r="BE170" i="2"/>
  <c r="AA170" i="2"/>
  <c r="Y170" i="2"/>
  <c r="W170" i="2"/>
  <c r="BK170" i="2"/>
  <c r="N170" i="2"/>
  <c r="BI169" i="2"/>
  <c r="BH169" i="2"/>
  <c r="BG169" i="2"/>
  <c r="BF169" i="2"/>
  <c r="AA169" i="2"/>
  <c r="Y169" i="2"/>
  <c r="W169" i="2"/>
  <c r="BK169" i="2"/>
  <c r="N169" i="2"/>
  <c r="BE169" i="2" s="1"/>
  <c r="BI168" i="2"/>
  <c r="BH168" i="2"/>
  <c r="BG168" i="2"/>
  <c r="BF168" i="2"/>
  <c r="BE168" i="2"/>
  <c r="AA168" i="2"/>
  <c r="Y168" i="2"/>
  <c r="W168" i="2"/>
  <c r="BK168" i="2"/>
  <c r="N168" i="2"/>
  <c r="BI167" i="2"/>
  <c r="BH167" i="2"/>
  <c r="BG167" i="2"/>
  <c r="BF167" i="2"/>
  <c r="BE167" i="2"/>
  <c r="AA167" i="2"/>
  <c r="Y167" i="2"/>
  <c r="W167" i="2"/>
  <c r="BK167" i="2"/>
  <c r="N167" i="2"/>
  <c r="BI166" i="2"/>
  <c r="BH166" i="2"/>
  <c r="BG166" i="2"/>
  <c r="BF166" i="2"/>
  <c r="AA166" i="2"/>
  <c r="Y166" i="2"/>
  <c r="W166" i="2"/>
  <c r="BK166" i="2"/>
  <c r="N166" i="2"/>
  <c r="BE166" i="2" s="1"/>
  <c r="BI165" i="2"/>
  <c r="BH165" i="2"/>
  <c r="BG165" i="2"/>
  <c r="BF165" i="2"/>
  <c r="BE165" i="2"/>
  <c r="AA165" i="2"/>
  <c r="Y165" i="2"/>
  <c r="W165" i="2"/>
  <c r="BK165" i="2"/>
  <c r="N165" i="2"/>
  <c r="BI164" i="2"/>
  <c r="BH164" i="2"/>
  <c r="BG164" i="2"/>
  <c r="BF164" i="2"/>
  <c r="BE164" i="2"/>
  <c r="AA164" i="2"/>
  <c r="Y164" i="2"/>
  <c r="W164" i="2"/>
  <c r="BK164" i="2"/>
  <c r="N164" i="2"/>
  <c r="BI163" i="2"/>
  <c r="BH163" i="2"/>
  <c r="BG163" i="2"/>
  <c r="BF163" i="2"/>
  <c r="AA163" i="2"/>
  <c r="Y163" i="2"/>
  <c r="W163" i="2"/>
  <c r="BK163" i="2"/>
  <c r="N163" i="2"/>
  <c r="BE163" i="2" s="1"/>
  <c r="BI162" i="2"/>
  <c r="BH162" i="2"/>
  <c r="BG162" i="2"/>
  <c r="BF162" i="2"/>
  <c r="BE162" i="2"/>
  <c r="AA162" i="2"/>
  <c r="Y162" i="2"/>
  <c r="W162" i="2"/>
  <c r="BK162" i="2"/>
  <c r="N162" i="2"/>
  <c r="BI161" i="2"/>
  <c r="BH161" i="2"/>
  <c r="BG161" i="2"/>
  <c r="BF161" i="2"/>
  <c r="BE161" i="2"/>
  <c r="AA161" i="2"/>
  <c r="Y161" i="2"/>
  <c r="W161" i="2"/>
  <c r="BK161" i="2"/>
  <c r="N161" i="2"/>
  <c r="BI160" i="2"/>
  <c r="BH160" i="2"/>
  <c r="BG160" i="2"/>
  <c r="BF160" i="2"/>
  <c r="AA160" i="2"/>
  <c r="Y160" i="2"/>
  <c r="W160" i="2"/>
  <c r="BK160" i="2"/>
  <c r="N160" i="2"/>
  <c r="BE160" i="2" s="1"/>
  <c r="BI159" i="2"/>
  <c r="BH159" i="2"/>
  <c r="BG159" i="2"/>
  <c r="BF159" i="2"/>
  <c r="BE159" i="2"/>
  <c r="AA159" i="2"/>
  <c r="Y159" i="2"/>
  <c r="W159" i="2"/>
  <c r="BK159" i="2"/>
  <c r="N159" i="2"/>
  <c r="BI158" i="2"/>
  <c r="BH158" i="2"/>
  <c r="BG158" i="2"/>
  <c r="BF158" i="2"/>
  <c r="BE158" i="2"/>
  <c r="AA158" i="2"/>
  <c r="Y158" i="2"/>
  <c r="W158" i="2"/>
  <c r="BK158" i="2"/>
  <c r="N158" i="2"/>
  <c r="BI157" i="2"/>
  <c r="BH157" i="2"/>
  <c r="BG157" i="2"/>
  <c r="BF157" i="2"/>
  <c r="AA157" i="2"/>
  <c r="Y157" i="2"/>
  <c r="W157" i="2"/>
  <c r="BK157" i="2"/>
  <c r="N157" i="2"/>
  <c r="BE157" i="2" s="1"/>
  <c r="BI156" i="2"/>
  <c r="BH156" i="2"/>
  <c r="BG156" i="2"/>
  <c r="BF156" i="2"/>
  <c r="BE156" i="2"/>
  <c r="AA156" i="2"/>
  <c r="Y156" i="2"/>
  <c r="W156" i="2"/>
  <c r="BK156" i="2"/>
  <c r="N156" i="2"/>
  <c r="BI155" i="2"/>
  <c r="BH155" i="2"/>
  <c r="BG155" i="2"/>
  <c r="BF155" i="2"/>
  <c r="BE155" i="2"/>
  <c r="AA155" i="2"/>
  <c r="Y155" i="2"/>
  <c r="W155" i="2"/>
  <c r="BK155" i="2"/>
  <c r="N155" i="2"/>
  <c r="BI154" i="2"/>
  <c r="BH154" i="2"/>
  <c r="BG154" i="2"/>
  <c r="BF154" i="2"/>
  <c r="AA154" i="2"/>
  <c r="Y154" i="2"/>
  <c r="W154" i="2"/>
  <c r="BK154" i="2"/>
  <c r="N154" i="2"/>
  <c r="BE154" i="2" s="1"/>
  <c r="BI153" i="2"/>
  <c r="BH153" i="2"/>
  <c r="BG153" i="2"/>
  <c r="BF153" i="2"/>
  <c r="BE153" i="2"/>
  <c r="AA153" i="2"/>
  <c r="Y153" i="2"/>
  <c r="W153" i="2"/>
  <c r="BK153" i="2"/>
  <c r="N153" i="2"/>
  <c r="BI152" i="2"/>
  <c r="BH152" i="2"/>
  <c r="BG152" i="2"/>
  <c r="BF152" i="2"/>
  <c r="BE152" i="2"/>
  <c r="AA152" i="2"/>
  <c r="Y152" i="2"/>
  <c r="W152" i="2"/>
  <c r="BK152" i="2"/>
  <c r="N152" i="2"/>
  <c r="BI151" i="2"/>
  <c r="BH151" i="2"/>
  <c r="BG151" i="2"/>
  <c r="BF151" i="2"/>
  <c r="AA151" i="2"/>
  <c r="Y151" i="2"/>
  <c r="W151" i="2"/>
  <c r="BK151" i="2"/>
  <c r="N151" i="2"/>
  <c r="BE151" i="2" s="1"/>
  <c r="BI150" i="2"/>
  <c r="BH150" i="2"/>
  <c r="BG150" i="2"/>
  <c r="BF150" i="2"/>
  <c r="BE150" i="2"/>
  <c r="AA150" i="2"/>
  <c r="Y150" i="2"/>
  <c r="W150" i="2"/>
  <c r="BK150" i="2"/>
  <c r="N150" i="2"/>
  <c r="BI149" i="2"/>
  <c r="BH149" i="2"/>
  <c r="BG149" i="2"/>
  <c r="BF149" i="2"/>
  <c r="BE149" i="2"/>
  <c r="AA149" i="2"/>
  <c r="Y149" i="2"/>
  <c r="W149" i="2"/>
  <c r="BK149" i="2"/>
  <c r="N149" i="2"/>
  <c r="BI148" i="2"/>
  <c r="BH148" i="2"/>
  <c r="BG148" i="2"/>
  <c r="BF148" i="2"/>
  <c r="AA148" i="2"/>
  <c r="Y148" i="2"/>
  <c r="W148" i="2"/>
  <c r="BK148" i="2"/>
  <c r="N148" i="2"/>
  <c r="BE148" i="2" s="1"/>
  <c r="BI147" i="2"/>
  <c r="BH147" i="2"/>
  <c r="BG147" i="2"/>
  <c r="BF147" i="2"/>
  <c r="BE147" i="2"/>
  <c r="AA147" i="2"/>
  <c r="Y147" i="2"/>
  <c r="W147" i="2"/>
  <c r="BK147" i="2"/>
  <c r="N147" i="2"/>
  <c r="BI146" i="2"/>
  <c r="BH146" i="2"/>
  <c r="BG146" i="2"/>
  <c r="BF146" i="2"/>
  <c r="BE146" i="2"/>
  <c r="AA146" i="2"/>
  <c r="Y146" i="2"/>
  <c r="W146" i="2"/>
  <c r="BK146" i="2"/>
  <c r="N146" i="2"/>
  <c r="BI145" i="2"/>
  <c r="BH145" i="2"/>
  <c r="BG145" i="2"/>
  <c r="BF145" i="2"/>
  <c r="AA145" i="2"/>
  <c r="AA144" i="2" s="1"/>
  <c r="Y145" i="2"/>
  <c r="Y144" i="2" s="1"/>
  <c r="W145" i="2"/>
  <c r="W144" i="2" s="1"/>
  <c r="BK145" i="2"/>
  <c r="BK144" i="2" s="1"/>
  <c r="N144" i="2" s="1"/>
  <c r="N92" i="2" s="1"/>
  <c r="N145" i="2"/>
  <c r="BE145" i="2" s="1"/>
  <c r="BI143" i="2"/>
  <c r="BH143" i="2"/>
  <c r="BG143" i="2"/>
  <c r="BF143" i="2"/>
  <c r="AA143" i="2"/>
  <c r="Y143" i="2"/>
  <c r="W143" i="2"/>
  <c r="BK143" i="2"/>
  <c r="N143" i="2"/>
  <c r="BE143" i="2" s="1"/>
  <c r="BI142" i="2"/>
  <c r="BH142" i="2"/>
  <c r="BG142" i="2"/>
  <c r="BF142" i="2"/>
  <c r="BE142" i="2"/>
  <c r="AA142" i="2"/>
  <c r="Y142" i="2"/>
  <c r="W142" i="2"/>
  <c r="BK142" i="2"/>
  <c r="N142" i="2"/>
  <c r="BI141" i="2"/>
  <c r="BH141" i="2"/>
  <c r="BG141" i="2"/>
  <c r="BF141" i="2"/>
  <c r="BE141" i="2"/>
  <c r="AA141" i="2"/>
  <c r="AA140" i="2" s="1"/>
  <c r="Y141" i="2"/>
  <c r="Y140" i="2" s="1"/>
  <c r="W141" i="2"/>
  <c r="W140" i="2" s="1"/>
  <c r="BK141" i="2"/>
  <c r="BK140" i="2" s="1"/>
  <c r="N140" i="2" s="1"/>
  <c r="N91" i="2" s="1"/>
  <c r="N141" i="2"/>
  <c r="BI139" i="2"/>
  <c r="BH139" i="2"/>
  <c r="BG139" i="2"/>
  <c r="BF139" i="2"/>
  <c r="AA139" i="2"/>
  <c r="Y139" i="2"/>
  <c r="W139" i="2"/>
  <c r="BK139" i="2"/>
  <c r="N139" i="2"/>
  <c r="BE139" i="2" s="1"/>
  <c r="BI138" i="2"/>
  <c r="BH138" i="2"/>
  <c r="BG138" i="2"/>
  <c r="BF138" i="2"/>
  <c r="BE138" i="2"/>
  <c r="AA138" i="2"/>
  <c r="Y138" i="2"/>
  <c r="W138" i="2"/>
  <c r="BK138" i="2"/>
  <c r="N138" i="2"/>
  <c r="BI137" i="2"/>
  <c r="BH137" i="2"/>
  <c r="BG137" i="2"/>
  <c r="BF137" i="2"/>
  <c r="BE137" i="2"/>
  <c r="AA137" i="2"/>
  <c r="Y137" i="2"/>
  <c r="W137" i="2"/>
  <c r="BK137" i="2"/>
  <c r="N137" i="2"/>
  <c r="BI136" i="2"/>
  <c r="BH136" i="2"/>
  <c r="BG136" i="2"/>
  <c r="BF136" i="2"/>
  <c r="AA136" i="2"/>
  <c r="Y136" i="2"/>
  <c r="W136" i="2"/>
  <c r="BK136" i="2"/>
  <c r="N136" i="2"/>
  <c r="BE136" i="2" s="1"/>
  <c r="BI135" i="2"/>
  <c r="BH135" i="2"/>
  <c r="BG135" i="2"/>
  <c r="BF135" i="2"/>
  <c r="BE135" i="2"/>
  <c r="AA135" i="2"/>
  <c r="Y135" i="2"/>
  <c r="W135" i="2"/>
  <c r="BK135" i="2"/>
  <c r="N135" i="2"/>
  <c r="BI134" i="2"/>
  <c r="BH134" i="2"/>
  <c r="BG134" i="2"/>
  <c r="BF134" i="2"/>
  <c r="BE134" i="2"/>
  <c r="AA134" i="2"/>
  <c r="Y134" i="2"/>
  <c r="W134" i="2"/>
  <c r="BK134" i="2"/>
  <c r="N134" i="2"/>
  <c r="BI133" i="2"/>
  <c r="BH133" i="2"/>
  <c r="BG133" i="2"/>
  <c r="BF133" i="2"/>
  <c r="AA133" i="2"/>
  <c r="Y133" i="2"/>
  <c r="W133" i="2"/>
  <c r="BK133" i="2"/>
  <c r="N133" i="2"/>
  <c r="BE133" i="2" s="1"/>
  <c r="BI131" i="2"/>
  <c r="BH131" i="2"/>
  <c r="BG131" i="2"/>
  <c r="BF131" i="2"/>
  <c r="BE131" i="2"/>
  <c r="AA131" i="2"/>
  <c r="Y131" i="2"/>
  <c r="W131" i="2"/>
  <c r="BK131" i="2"/>
  <c r="N131" i="2"/>
  <c r="BI129" i="2"/>
  <c r="BH129" i="2"/>
  <c r="BG129" i="2"/>
  <c r="BF129" i="2"/>
  <c r="BE129" i="2"/>
  <c r="AA129" i="2"/>
  <c r="Y129" i="2"/>
  <c r="W129" i="2"/>
  <c r="BK129" i="2"/>
  <c r="N129" i="2"/>
  <c r="BI127" i="2"/>
  <c r="BH127" i="2"/>
  <c r="BG127" i="2"/>
  <c r="BF127" i="2"/>
  <c r="AA127" i="2"/>
  <c r="AA126" i="2" s="1"/>
  <c r="Y127" i="2"/>
  <c r="Y126" i="2" s="1"/>
  <c r="Y125" i="2" s="1"/>
  <c r="Y124" i="2" s="1"/>
  <c r="W127" i="2"/>
  <c r="W126" i="2" s="1"/>
  <c r="BK127" i="2"/>
  <c r="BK126" i="2" s="1"/>
  <c r="N127" i="2"/>
  <c r="BE127" i="2" s="1"/>
  <c r="M121" i="2"/>
  <c r="F121" i="2"/>
  <c r="M120" i="2"/>
  <c r="F120" i="2"/>
  <c r="F118" i="2"/>
  <c r="F116" i="2"/>
  <c r="BI105" i="2"/>
  <c r="BH105" i="2"/>
  <c r="BG105" i="2"/>
  <c r="BF105" i="2"/>
  <c r="BI104" i="2"/>
  <c r="BH104" i="2"/>
  <c r="BG104" i="2"/>
  <c r="BF104" i="2"/>
  <c r="BI103" i="2"/>
  <c r="BH103" i="2"/>
  <c r="BG103" i="2"/>
  <c r="BF103" i="2"/>
  <c r="BI102" i="2"/>
  <c r="BH102" i="2"/>
  <c r="BG102" i="2"/>
  <c r="BF102" i="2"/>
  <c r="BI101" i="2"/>
  <c r="BH101" i="2"/>
  <c r="BG101" i="2"/>
  <c r="BF101" i="2"/>
  <c r="BI100" i="2"/>
  <c r="H36" i="2" s="1"/>
  <c r="BD88" i="1" s="1"/>
  <c r="BD87" i="1" s="1"/>
  <c r="W35" i="1" s="1"/>
  <c r="BH100" i="2"/>
  <c r="H35" i="2" s="1"/>
  <c r="BC88" i="1" s="1"/>
  <c r="BG100" i="2"/>
  <c r="H34" i="2" s="1"/>
  <c r="BB88" i="1" s="1"/>
  <c r="BB87" i="1" s="1"/>
  <c r="BF100" i="2"/>
  <c r="M33" i="2" s="1"/>
  <c r="AW88" i="1" s="1"/>
  <c r="M84" i="2"/>
  <c r="F84" i="2"/>
  <c r="M83" i="2"/>
  <c r="F83" i="2"/>
  <c r="F81" i="2"/>
  <c r="F79" i="2"/>
  <c r="O12" i="2"/>
  <c r="E12" i="2"/>
  <c r="O11" i="2"/>
  <c r="O9" i="2"/>
  <c r="M118" i="2" s="1"/>
  <c r="F6" i="2"/>
  <c r="F115" i="2" s="1"/>
  <c r="CK95" i="1"/>
  <c r="CJ95" i="1"/>
  <c r="CI95" i="1"/>
  <c r="CC95" i="1"/>
  <c r="CH95" i="1"/>
  <c r="CB95" i="1"/>
  <c r="CG95" i="1"/>
  <c r="CA95" i="1"/>
  <c r="CF95" i="1"/>
  <c r="BZ95" i="1"/>
  <c r="CE95" i="1"/>
  <c r="CK94" i="1"/>
  <c r="CJ94" i="1"/>
  <c r="CI94" i="1"/>
  <c r="CC94" i="1"/>
  <c r="CH94" i="1"/>
  <c r="CB94" i="1"/>
  <c r="CG94" i="1"/>
  <c r="CA94" i="1"/>
  <c r="CF94" i="1"/>
  <c r="BZ94" i="1"/>
  <c r="CE94" i="1"/>
  <c r="CK93" i="1"/>
  <c r="CJ93" i="1"/>
  <c r="CI93" i="1"/>
  <c r="CC93" i="1"/>
  <c r="CH93" i="1"/>
  <c r="CB93" i="1"/>
  <c r="CG93" i="1"/>
  <c r="CA93" i="1"/>
  <c r="CF93" i="1"/>
  <c r="BZ93" i="1"/>
  <c r="CE93" i="1"/>
  <c r="CK92" i="1"/>
  <c r="CJ92" i="1"/>
  <c r="CI92" i="1"/>
  <c r="CH92" i="1"/>
  <c r="CG92" i="1"/>
  <c r="CF92" i="1"/>
  <c r="BZ92" i="1"/>
  <c r="CE92" i="1"/>
  <c r="AM83" i="1"/>
  <c r="L83" i="1"/>
  <c r="AM82" i="1"/>
  <c r="L82" i="1"/>
  <c r="AM80" i="1"/>
  <c r="L80" i="1"/>
  <c r="L78" i="1"/>
  <c r="L77" i="1"/>
  <c r="BK125" i="2" l="1"/>
  <c r="N126" i="2"/>
  <c r="N90" i="2" s="1"/>
  <c r="W125" i="2"/>
  <c r="W124" i="2" s="1"/>
  <c r="AU88" i="1" s="1"/>
  <c r="AU87" i="1" s="1"/>
  <c r="AA125" i="2"/>
  <c r="AA124" i="2" s="1"/>
  <c r="AX87" i="1"/>
  <c r="W33" i="1"/>
  <c r="BC87" i="1"/>
  <c r="N117" i="3"/>
  <c r="N89" i="3" s="1"/>
  <c r="BK116" i="3"/>
  <c r="N116" i="3" s="1"/>
  <c r="N88" i="3" s="1"/>
  <c r="F78" i="2"/>
  <c r="M81" i="2"/>
  <c r="F78" i="3"/>
  <c r="F83" i="3"/>
  <c r="H33" i="3"/>
  <c r="BA89" i="1" s="1"/>
  <c r="H33" i="2"/>
  <c r="BA88" i="1" s="1"/>
  <c r="BA87" i="1" s="1"/>
  <c r="N96" i="3" l="1"/>
  <c r="BE96" i="3" s="1"/>
  <c r="N94" i="3"/>
  <c r="BE94" i="3" s="1"/>
  <c r="N92" i="3"/>
  <c r="M27" i="3"/>
  <c r="N97" i="3"/>
  <c r="BE97" i="3" s="1"/>
  <c r="N95" i="3"/>
  <c r="BE95" i="3" s="1"/>
  <c r="N93" i="3"/>
  <c r="BE93" i="3" s="1"/>
  <c r="W32" i="1"/>
  <c r="AW87" i="1"/>
  <c r="AK32" i="1" s="1"/>
  <c r="AY87" i="1"/>
  <c r="W34" i="1"/>
  <c r="N125" i="2"/>
  <c r="N89" i="2" s="1"/>
  <c r="BK124" i="2"/>
  <c r="N124" i="2" s="1"/>
  <c r="N88" i="2" s="1"/>
  <c r="BE92" i="3" l="1"/>
  <c r="N91" i="3"/>
  <c r="N104" i="2"/>
  <c r="BE104" i="2" s="1"/>
  <c r="M27" i="2"/>
  <c r="N103" i="2"/>
  <c r="BE103" i="2" s="1"/>
  <c r="N105" i="2"/>
  <c r="BE105" i="2" s="1"/>
  <c r="N101" i="2"/>
  <c r="BE101" i="2" s="1"/>
  <c r="N102" i="2"/>
  <c r="BE102" i="2" s="1"/>
  <c r="N100" i="2"/>
  <c r="BE100" i="2" l="1"/>
  <c r="N99" i="2"/>
  <c r="M28" i="3"/>
  <c r="L99" i="3"/>
  <c r="M32" i="3"/>
  <c r="AV89" i="1" s="1"/>
  <c r="AT89" i="1" s="1"/>
  <c r="H32" i="3"/>
  <c r="AZ89" i="1" s="1"/>
  <c r="AS89" i="1" l="1"/>
  <c r="M30" i="3"/>
  <c r="M28" i="2"/>
  <c r="L107" i="2"/>
  <c r="M32" i="2"/>
  <c r="AV88" i="1" s="1"/>
  <c r="AT88" i="1" s="1"/>
  <c r="H32" i="2"/>
  <c r="AZ88" i="1" s="1"/>
  <c r="AZ87" i="1" s="1"/>
  <c r="AV87" i="1" l="1"/>
  <c r="AS88" i="1"/>
  <c r="AS87" i="1" s="1"/>
  <c r="M30" i="2"/>
  <c r="L38" i="3"/>
  <c r="AG89" i="1"/>
  <c r="AN89" i="1" s="1"/>
  <c r="L38" i="2" l="1"/>
  <c r="AG88" i="1"/>
  <c r="AT87" i="1"/>
  <c r="AN88" i="1" l="1"/>
  <c r="AG87" i="1"/>
  <c r="AG95" i="1" l="1"/>
  <c r="AN87" i="1"/>
  <c r="AG94" i="1"/>
  <c r="AK26" i="1"/>
  <c r="AG93" i="1"/>
  <c r="AG92" i="1"/>
  <c r="CD93" i="1" l="1"/>
  <c r="AV93" i="1"/>
  <c r="BY93" i="1" s="1"/>
  <c r="AN94" i="1"/>
  <c r="CD94" i="1"/>
  <c r="AV94" i="1"/>
  <c r="BY94" i="1" s="1"/>
  <c r="CD92" i="1"/>
  <c r="AV92" i="1"/>
  <c r="BY92" i="1" s="1"/>
  <c r="AG91" i="1"/>
  <c r="AV95" i="1"/>
  <c r="BY95" i="1" s="1"/>
  <c r="CD95" i="1"/>
  <c r="AK27" i="1" l="1"/>
  <c r="AK29" i="1" s="1"/>
  <c r="AK37" i="1" s="1"/>
  <c r="AG97" i="1"/>
  <c r="AN92" i="1"/>
  <c r="W31" i="1"/>
  <c r="AK31" i="1"/>
  <c r="AN95" i="1"/>
  <c r="AN93" i="1"/>
  <c r="AN91" i="1" l="1"/>
  <c r="AN97" i="1" s="1"/>
</calcChain>
</file>

<file path=xl/sharedStrings.xml><?xml version="1.0" encoding="utf-8"?>
<sst xmlns="http://schemas.openxmlformats.org/spreadsheetml/2006/main" count="2918" uniqueCount="823">
  <si>
    <t>2012</t>
  </si>
  <si>
    <t>List obsahuje:</t>
  </si>
  <si>
    <t>1) Souhrnný list stavby</t>
  </si>
  <si>
    <t>2) Rekapitulace objektů</t>
  </si>
  <si>
    <t>2.0</t>
  </si>
  <si>
    <t>ZAMOK</t>
  </si>
  <si>
    <t>False</t>
  </si>
  <si>
    <t>optimalizováno pro tisk sestav ve formátu A4 - na výšku</t>
  </si>
  <si>
    <t>&gt;&gt;  skryté sloupce  &lt;&lt;</t>
  </si>
  <si>
    <t>0,01</t>
  </si>
  <si>
    <t>21</t>
  </si>
  <si>
    <t>15</t>
  </si>
  <si>
    <t>SOUHRNNÝ LIST STAVBY</t>
  </si>
  <si>
    <t>v ---  níže se nacházejí doplnkové a pomocné údaje k sestavám  --- v</t>
  </si>
  <si>
    <t>Návod na vyplnění</t>
  </si>
  <si>
    <t>0,001</t>
  </si>
  <si>
    <t>Kód:</t>
  </si>
  <si>
    <t>17/036</t>
  </si>
  <si>
    <t>Měnit lze pouze buňky se žlutým podbarvením!_x000D_
_x000D_
1) na prvním listu Rekapitulace stavby vyplňte v sestavě_x000D_
_x000D_
    a) Souhrnný list_x000D_
       - údaje o Zhotoviteli_x000D_
         (přenesou se do ostatních sestav i v jiných listech)_x000D_
_x000D_
    b) Rekapitulace objektů_x000D_
       - potřebné Ostatní náklady_x000D_
_x000D_
2) na vybraných listech vyplňte v sestavě_x000D_
_x000D_
    a) Krycí list_x000D_
       - údaje o Zhotoviteli, pokud se liší od údajů o Zhotoviteli na Souhrnném listu_x000D_
         (údaje se přenesou do ostatních sestav v daném listu)_x000D_
_x000D_
    b) Rekapitulace rozpočtu_x000D_
       - potřebné Ostatní náklady_x000D_
_x000D_
    c) Celkové náklady za stavbu_x000D_
       - ceny u položek_x000D_
       - množství, pokud má žluté podbarvení_x000D_
       - a v případe potřeby poznámku (ta je v skrytém sloupci)</t>
  </si>
  <si>
    <t>Stavba:</t>
  </si>
  <si>
    <t>Rekonstrukce ohřevu TUV, nemocnice Boskovice - revize 01</t>
  </si>
  <si>
    <t>0,1</t>
  </si>
  <si>
    <t>JKSO:</t>
  </si>
  <si>
    <t/>
  </si>
  <si>
    <t>CC-CZ:</t>
  </si>
  <si>
    <t>1</t>
  </si>
  <si>
    <t>Místo:</t>
  </si>
  <si>
    <t>Boskovice</t>
  </si>
  <si>
    <t>Datum:</t>
  </si>
  <si>
    <t>3.5.2017</t>
  </si>
  <si>
    <t>10</t>
  </si>
  <si>
    <t>100</t>
  </si>
  <si>
    <t>Objednatel:</t>
  </si>
  <si>
    <t>IČ:</t>
  </si>
  <si>
    <t>Město Boskovice, Masarykovo nám. 4/2</t>
  </si>
  <si>
    <t>DIČ:</t>
  </si>
  <si>
    <t>Zhotovitel:</t>
  </si>
  <si>
    <t>Vyplň údaj</t>
  </si>
  <si>
    <t>Projektant:</t>
  </si>
  <si>
    <t>Ing. Michal Pátek</t>
  </si>
  <si>
    <t>True</t>
  </si>
  <si>
    <t>Zpracovatel:</t>
  </si>
  <si>
    <t>Poznámka:</t>
  </si>
  <si>
    <t>Náklady z rozpočtů</t>
  </si>
  <si>
    <t>Ostatní náklady ze souhrnného listu</t>
  </si>
  <si>
    <t>Cena bez DPH</t>
  </si>
  <si>
    <t>DPH</t>
  </si>
  <si>
    <t>základní</t>
  </si>
  <si>
    <t>ze</t>
  </si>
  <si>
    <t>snížená</t>
  </si>
  <si>
    <t>zákl. přenesená</t>
  </si>
  <si>
    <t>sníž. přenesená</t>
  </si>
  <si>
    <t>nulová</t>
  </si>
  <si>
    <t>Cena s DPH</t>
  </si>
  <si>
    <t>v</t>
  </si>
  <si>
    <t>CZK</t>
  </si>
  <si>
    <t>Projektant</t>
  </si>
  <si>
    <t>Zpracovatel</t>
  </si>
  <si>
    <t>Datum a podpis:</t>
  </si>
  <si>
    <t>Razítko</t>
  </si>
  <si>
    <t>Objednavatel</t>
  </si>
  <si>
    <t>Zhotovitel</t>
  </si>
  <si>
    <t>REKAPITULACE OBJEKTŮ STAVBY</t>
  </si>
  <si>
    <t>Informatívní údaje z listů zakázek</t>
  </si>
  <si>
    <t>Kód</t>
  </si>
  <si>
    <t>Objekt</t>
  </si>
  <si>
    <t>Cena bez DPH [CZK]</t>
  </si>
  <si>
    <t>Cena s DPH [CZK]</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</si>
  <si>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</si>
  <si>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</si>
  <si>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</si>
  <si>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</si>
  <si>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</si>
  <si>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</si>
  <si>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</si>
  <si>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</si>
  <si>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</si>
  <si>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</si>
  <si>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</si>
  <si>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</si>
  <si>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1) Náklady z rozpočtů</t>
  </si>
  <si>
    <t>D</t>
  </si>
  <si>
    <t>0</t>
  </si>
  <si>
    <t>###NOIMPORT###</t>
  </si>
  <si>
    <t>IMPORT</t>
  </si>
  <si>
    <t>{658d7507-5a6c-454c-9245-814475f29e4b}</t>
  </si>
  <si>
    <t>{00000000-0000-0000-0000-000000000000}</t>
  </si>
  <si>
    <t>/</t>
  </si>
  <si>
    <t>D.1.4.1</t>
  </si>
  <si>
    <t>Vytápění - ohřev teplé vody</t>
  </si>
  <si>
    <t>{3f279607-0a90-4831-984f-723f0a6ed1b8}</t>
  </si>
  <si>
    <t>D.1.4.2</t>
  </si>
  <si>
    <t>Elektro a MaR</t>
  </si>
  <si>
    <t>{cf005ff1-2ab2-459a-9f0d-114a050eaeaf}</t>
  </si>
  <si>
    <t>2) Ostatní náklady ze souhrnného listu</t>
  </si>
  <si>
    <t>Procent. zadání_x000D_
[% nákladů rozpočtu]</t>
  </si>
  <si>
    <t>Zařazení nákladů</t>
  </si>
  <si>
    <t>Ostatní náklady</t>
  </si>
  <si>
    <t>stavební čast</t>
  </si>
  <si>
    <t>OSTATNENAKLADY</t>
  </si>
  <si>
    <t>Vyplň vlastní</t>
  </si>
  <si>
    <t>OSTATNENAKLADYVLASTNE</t>
  </si>
  <si>
    <t>Celkové náklady za stavbu 1) + 2)</t>
  </si>
  <si>
    <t>1) Krycí list rozpočtu</t>
  </si>
  <si>
    <t>2) Rekapitulace rozpočtu</t>
  </si>
  <si>
    <t>3) Rozpočet</t>
  </si>
  <si>
    <t>Zpět na list:</t>
  </si>
  <si>
    <t>Rekapitulace stavby</t>
  </si>
  <si>
    <t>2</t>
  </si>
  <si>
    <t>KRYCÍ LIST ROZPOČTU</t>
  </si>
  <si>
    <t>Objekt:</t>
  </si>
  <si>
    <t>D.1.4.1 - Vytápění - ohřev teplé vody</t>
  </si>
  <si>
    <t>Dle výběrového řízení</t>
  </si>
  <si>
    <t>Náklady z rozpočtu</t>
  </si>
  <si>
    <t>REKAPITULACE ROZPOČTU</t>
  </si>
  <si>
    <t>Kód - Popis</t>
  </si>
  <si>
    <t>Cena celkem [CZK]</t>
  </si>
  <si>
    <t>1) Náklady z rozpočtu</t>
  </si>
  <si>
    <t>-1</t>
  </si>
  <si>
    <t>PSV - Práce a dodávky PSV</t>
  </si>
  <si>
    <t xml:space="preserve">    713 - Izolace tepelné</t>
  </si>
  <si>
    <t xml:space="preserve">    721 - Zdravotechnika - vnitřní kanalizace</t>
  </si>
  <si>
    <t xml:space="preserve">    722 - Zdravotechnika - vnitřní vodovod</t>
  </si>
  <si>
    <t xml:space="preserve">    731 - Ústřední vytápění - kotelny</t>
  </si>
  <si>
    <t xml:space="preserve">    732 - Ústřední vytápění - strojovny</t>
  </si>
  <si>
    <t xml:space="preserve">    733 - Ústřední vytápění - rozvodné potrubí</t>
  </si>
  <si>
    <t xml:space="preserve">    734 - Ústřední vytápění - armatury</t>
  </si>
  <si>
    <t xml:space="preserve">    783 - Dokončovací práce - nátěry</t>
  </si>
  <si>
    <t>2) Ostatní náklady</t>
  </si>
  <si>
    <t>Zařízení staveniště</t>
  </si>
  <si>
    <t>VRN</t>
  </si>
  <si>
    <t>Projektové práce</t>
  </si>
  <si>
    <t>Územní vlivy</t>
  </si>
  <si>
    <t>Provozní vlivy</t>
  </si>
  <si>
    <t>Jiné VRN</t>
  </si>
  <si>
    <t>Kompletační činnost</t>
  </si>
  <si>
    <t>KOMPLETACNA</t>
  </si>
  <si>
    <t>ROZPOČET</t>
  </si>
  <si>
    <t>PČ</t>
  </si>
  <si>
    <t>Typ</t>
  </si>
  <si>
    <t>Popis</t>
  </si>
  <si>
    <t>MJ</t>
  </si>
  <si>
    <t>Množství</t>
  </si>
  <si>
    <t>J.cena [CZK]</t>
  </si>
  <si>
    <t>Poznámka</t>
  </si>
  <si>
    <t>J. Nh [h]</t>
  </si>
  <si>
    <t>Nh celkem [h]</t>
  </si>
  <si>
    <t>J. hmotnost_x000D_
[t]</t>
  </si>
  <si>
    <t>Hmotnost_x000D_
celkem [t]</t>
  </si>
  <si>
    <t>J. suť [t]</t>
  </si>
  <si>
    <t>Suť Celkem [t]</t>
  </si>
  <si>
    <t>ROZPOCET</t>
  </si>
  <si>
    <t>K</t>
  </si>
  <si>
    <t>713410861.1</t>
  </si>
  <si>
    <t>Odstanění izolace tepelné potrubí pásy nebo rohožemi s AL fólií staženými AL páskou tl do 50 mm</t>
  </si>
  <si>
    <t>soubor</t>
  </si>
  <si>
    <t>16</t>
  </si>
  <si>
    <t>-1693942749</t>
  </si>
  <si>
    <t>Včetně tvarovek a ohybů.</t>
  </si>
  <si>
    <t>P</t>
  </si>
  <si>
    <t>713410863.1</t>
  </si>
  <si>
    <t>Odstanění izolace tepelné potrubí pásy nebo rohožemi s AL fólií staženými AL páskou tl přes 50 mm</t>
  </si>
  <si>
    <t>-1675164350</t>
  </si>
  <si>
    <t>3</t>
  </si>
  <si>
    <t>713463212</t>
  </si>
  <si>
    <t>Montáž izolace tepelné potrubí potrubními pouzdry s Al fólií staženými Al páskou 1x D do 100 mm</t>
  </si>
  <si>
    <t>m</t>
  </si>
  <si>
    <t>291413937</t>
  </si>
  <si>
    <t>4</t>
  </si>
  <si>
    <t>M</t>
  </si>
  <si>
    <t>631545740</t>
  </si>
  <si>
    <t>Pouzdro potrubní izolační s Al folií pro potrubí DN 40, tl.40 mm</t>
  </si>
  <si>
    <t>32</t>
  </si>
  <si>
    <t>137089870</t>
  </si>
  <si>
    <t>5</t>
  </si>
  <si>
    <t>631546050</t>
  </si>
  <si>
    <t>Pouzdro potrubní izolační s Al folií pro potrubí DN 50, tl.50 mm</t>
  </si>
  <si>
    <t>-830788377</t>
  </si>
  <si>
    <t>6</t>
  </si>
  <si>
    <t>631546070.1</t>
  </si>
  <si>
    <t>Pouzdro potrubní izolační s Al folií pro potrubí DN 65, tl.60 mm</t>
  </si>
  <si>
    <t>-1153323425</t>
  </si>
  <si>
    <t>7</t>
  </si>
  <si>
    <t>R713 01</t>
  </si>
  <si>
    <t>Tepelná izolace rozdělovače teplé vody DN 100, rohož izolační z minerální plsti tl.60 mm s Al folií</t>
  </si>
  <si>
    <t>577974753</t>
  </si>
  <si>
    <t>8</t>
  </si>
  <si>
    <t>R713 02</t>
  </si>
  <si>
    <t>Tepelná izolace rozdělovače cirkulace DN 80, rohož izolační z minerální plsti tl.60 mm s Al folií</t>
  </si>
  <si>
    <t>-1819841894</t>
  </si>
  <si>
    <t>9</t>
  </si>
  <si>
    <t>R713 03</t>
  </si>
  <si>
    <t>Přesun a likvidace demontovaných hmot tepelných izolací, odvoz na skládku</t>
  </si>
  <si>
    <t>665999471</t>
  </si>
  <si>
    <t>998713101</t>
  </si>
  <si>
    <t>Přesun hmot tonážní pro izolace tepelné v objektech v do 6 m</t>
  </si>
  <si>
    <t>t</t>
  </si>
  <si>
    <t>-1295453794</t>
  </si>
  <si>
    <t>11</t>
  </si>
  <si>
    <t>721300945</t>
  </si>
  <si>
    <t>Pročištění vpusť podlahová DN 100</t>
  </si>
  <si>
    <t>kus</t>
  </si>
  <si>
    <t>-1401792540</t>
  </si>
  <si>
    <t>12</t>
  </si>
  <si>
    <t>722174002</t>
  </si>
  <si>
    <t>Potrubí vodovodní plastové PPR svar polyfuze PN 16 D 20 x 2,8 mm</t>
  </si>
  <si>
    <t>1950765427</t>
  </si>
  <si>
    <t>13</t>
  </si>
  <si>
    <t>998721101</t>
  </si>
  <si>
    <t>Přesun hmot tonážní pro vnitřní kanalizace v objektech v do 6 m</t>
  </si>
  <si>
    <t>1471872266</t>
  </si>
  <si>
    <t>14</t>
  </si>
  <si>
    <t>722130236</t>
  </si>
  <si>
    <t>Potrubí vodovodní ocelové závitové pozinkované svařované běžné DN 50</t>
  </si>
  <si>
    <t>1007435457</t>
  </si>
  <si>
    <t>722130237</t>
  </si>
  <si>
    <t>Potrubí vodovodní ocelové závitové pozinkované svařované běžné DN 65</t>
  </si>
  <si>
    <t>1656737168</t>
  </si>
  <si>
    <t>722130803.1</t>
  </si>
  <si>
    <t>Demontáž potrubí ocelové pozinkované závitové do DN 50</t>
  </si>
  <si>
    <t>-1314667252</t>
  </si>
  <si>
    <t>17</t>
  </si>
  <si>
    <t>722174006</t>
  </si>
  <si>
    <t>Potrubí vodovodní plastové PPR svar polyfuze PN 16 D 50 mm</t>
  </si>
  <si>
    <t>1942776458</t>
  </si>
  <si>
    <t>18</t>
  </si>
  <si>
    <t>722174007</t>
  </si>
  <si>
    <t>Potrubí vodovodní plastové PPR svar polyfuze PN 16 D 63 mm</t>
  </si>
  <si>
    <t>-1936898866</t>
  </si>
  <si>
    <t>19</t>
  </si>
  <si>
    <t>722174028</t>
  </si>
  <si>
    <t>Potrubí vodovodní plastové PPR svar polyfuze PN 16 D 75 mm</t>
  </si>
  <si>
    <t>-1193544337</t>
  </si>
  <si>
    <t>20</t>
  </si>
  <si>
    <t>722174029</t>
  </si>
  <si>
    <t>Potrubí vodovodní plastové PPR svar polyfuze PN 20 D 90 x 15,0 mm</t>
  </si>
  <si>
    <t>52737433</t>
  </si>
  <si>
    <t>722174030</t>
  </si>
  <si>
    <t>Potrubí vodovodní plastové PPR svar polyfuze PN 20 D 110 x 18,4 mm</t>
  </si>
  <si>
    <t>-1857576022</t>
  </si>
  <si>
    <t>22</t>
  </si>
  <si>
    <t>286541220.1</t>
  </si>
  <si>
    <t>T-kus redukovaný PPR D 75 x 50 x 75 mm</t>
  </si>
  <si>
    <t>763936240</t>
  </si>
  <si>
    <t>23</t>
  </si>
  <si>
    <t>286541220.2</t>
  </si>
  <si>
    <t>T-kus redukovaný PPR D 90 x 63 x 90 mm</t>
  </si>
  <si>
    <t>-1689393206</t>
  </si>
  <si>
    <t>24</t>
  </si>
  <si>
    <t>286541220.3</t>
  </si>
  <si>
    <t>T-kus redukovaný PPR D 90 x 75 x 90 mm</t>
  </si>
  <si>
    <t>-591581642</t>
  </si>
  <si>
    <t>25</t>
  </si>
  <si>
    <t>286541220.4</t>
  </si>
  <si>
    <t>T-kus redukovaný PPR D 110 x 63 x 110 mm</t>
  </si>
  <si>
    <t>1800158808</t>
  </si>
  <si>
    <t>26</t>
  </si>
  <si>
    <t>286541220.5</t>
  </si>
  <si>
    <t>T-kus redukovaný PPR D 110 x 75 x 110 mm</t>
  </si>
  <si>
    <t>746168778</t>
  </si>
  <si>
    <t>27</t>
  </si>
  <si>
    <t>286542050</t>
  </si>
  <si>
    <t>Redukce vnitřní/vnější PPR D 50 x 32 mm</t>
  </si>
  <si>
    <t>-1816425532</t>
  </si>
  <si>
    <t>28</t>
  </si>
  <si>
    <t>286542010</t>
  </si>
  <si>
    <t>Redukce vnitřní/vnější PPR D 32 x 25 mm</t>
  </si>
  <si>
    <t>-620920904</t>
  </si>
  <si>
    <t>29</t>
  </si>
  <si>
    <t>286542090</t>
  </si>
  <si>
    <t>Redukce vnitřní/vnější PPR D 63 x 32 mm</t>
  </si>
  <si>
    <t>370524771</t>
  </si>
  <si>
    <t>30</t>
  </si>
  <si>
    <t>286542130</t>
  </si>
  <si>
    <t>Redukce vnitřní/vnější PPR D 63 x 50 mm</t>
  </si>
  <si>
    <t>-345477901</t>
  </si>
  <si>
    <t>31</t>
  </si>
  <si>
    <t>286542340.2</t>
  </si>
  <si>
    <t>Záslepka PPR D 90 mm</t>
  </si>
  <si>
    <t>964279602</t>
  </si>
  <si>
    <t>286542340.1</t>
  </si>
  <si>
    <t>Záslepka PPR D 110 mm</t>
  </si>
  <si>
    <t>-217915097</t>
  </si>
  <si>
    <t>33</t>
  </si>
  <si>
    <t>722220855.1</t>
  </si>
  <si>
    <t>Demontáž armatur závitových s jedním závitem G do 2 1/2</t>
  </si>
  <si>
    <t>224718021</t>
  </si>
  <si>
    <t>34</t>
  </si>
  <si>
    <t>722219103</t>
  </si>
  <si>
    <t>Montáž armatur vodovodních přírubových DN 65 ostatní typ</t>
  </si>
  <si>
    <t>142272380</t>
  </si>
  <si>
    <t>35</t>
  </si>
  <si>
    <t>286543670</t>
  </si>
  <si>
    <t>Příruba volná k lemovému nákružku z polypropylénu 75</t>
  </si>
  <si>
    <t>-2016222430</t>
  </si>
  <si>
    <t>36</t>
  </si>
  <si>
    <t>R722 01</t>
  </si>
  <si>
    <t>Propojení na stávající potrubí DN 50</t>
  </si>
  <si>
    <t>1136821536</t>
  </si>
  <si>
    <t>37</t>
  </si>
  <si>
    <t>R722 05</t>
  </si>
  <si>
    <t>Propojení na stávající potrubí DN 40</t>
  </si>
  <si>
    <t>1184830195</t>
  </si>
  <si>
    <t>38</t>
  </si>
  <si>
    <t>R722 06</t>
  </si>
  <si>
    <t>Propojení na stávající potrubí DN 80</t>
  </si>
  <si>
    <t>1006452024</t>
  </si>
  <si>
    <t>39</t>
  </si>
  <si>
    <t>722181243</t>
  </si>
  <si>
    <t>Ochrana vodovodního potrubí přilepenými tepelně izolačními trubicemi z PE tl do 20 mm DN do 62 mm</t>
  </si>
  <si>
    <t>495788829</t>
  </si>
  <si>
    <t>40</t>
  </si>
  <si>
    <t>722229102</t>
  </si>
  <si>
    <t>Montáž vodovodních armatur s jedním závitem G 3/4 ostatní typ</t>
  </si>
  <si>
    <t>1294888316</t>
  </si>
  <si>
    <t>41</t>
  </si>
  <si>
    <t>551119810</t>
  </si>
  <si>
    <t>Ventil pojistný DN 20, 10 bar</t>
  </si>
  <si>
    <t>2142957496</t>
  </si>
  <si>
    <t>42</t>
  </si>
  <si>
    <t>286542980</t>
  </si>
  <si>
    <t>Přechodka s vnějším závitem dGK PPR D 25 x 3/4"</t>
  </si>
  <si>
    <t>1858774157</t>
  </si>
  <si>
    <t>43</t>
  </si>
  <si>
    <t>722229103</t>
  </si>
  <si>
    <t>Montáž vodovodních armatur s jedním závitem G 1 ostatní typ</t>
  </si>
  <si>
    <t>-749871060</t>
  </si>
  <si>
    <t>44</t>
  </si>
  <si>
    <t>286542990</t>
  </si>
  <si>
    <t>Přechodka s vnějším závitem dGK PPR D 32 x 1"</t>
  </si>
  <si>
    <t>-1851404901</t>
  </si>
  <si>
    <t>45</t>
  </si>
  <si>
    <t>551141280.1</t>
  </si>
  <si>
    <t>Kohout kulový DN 25, PN 10, 100°C, vypouštěcí</t>
  </si>
  <si>
    <t>-474485379</t>
  </si>
  <si>
    <t>46</t>
  </si>
  <si>
    <t>722229105</t>
  </si>
  <si>
    <t>Montáž vodovodních armatur s jedním závitem G 6/4 ostatní typ</t>
  </si>
  <si>
    <t>1791357077</t>
  </si>
  <si>
    <t>47</t>
  </si>
  <si>
    <t>286543010</t>
  </si>
  <si>
    <t>Přechodka s vnějším závitem dGK PPR D 50 x 6/4"</t>
  </si>
  <si>
    <t>1422077757</t>
  </si>
  <si>
    <t>48</t>
  </si>
  <si>
    <t>722229106</t>
  </si>
  <si>
    <t>Montáž vodovodních armatur s jedním závitem G 2 ostatní typ</t>
  </si>
  <si>
    <t>-163814490</t>
  </si>
  <si>
    <t>49</t>
  </si>
  <si>
    <t>286543020</t>
  </si>
  <si>
    <t>Přechodka s vnějším závitem dGK PPR D 63 x 2"</t>
  </si>
  <si>
    <t>64421089</t>
  </si>
  <si>
    <t>50</t>
  </si>
  <si>
    <t>722229106.1</t>
  </si>
  <si>
    <t>Montáž vodovodních armatur s jedním závitem G 2 1/2 ostatní typ</t>
  </si>
  <si>
    <t>1912922910</t>
  </si>
  <si>
    <t>51</t>
  </si>
  <si>
    <t>286543030</t>
  </si>
  <si>
    <t>Přechodka s vnějším závitem PPR D 75 x 2 1/2"</t>
  </si>
  <si>
    <t>-1542175827</t>
  </si>
  <si>
    <t>52</t>
  </si>
  <si>
    <t>722239106</t>
  </si>
  <si>
    <t>Montáž armatur vodovodních se dvěma závity G 2</t>
  </si>
  <si>
    <t>-2134264140</t>
  </si>
  <si>
    <t>53</t>
  </si>
  <si>
    <t>551119640.1</t>
  </si>
  <si>
    <t>Redukční ventil DN 50, PN 16, kvs 28,0, rozsah spínacího tlaku 1,5 - 8,0 bar, ventil nastaven na výstupní tlak 7 bar</t>
  </si>
  <si>
    <t>1358078176</t>
  </si>
  <si>
    <t>54</t>
  </si>
  <si>
    <t>722239107</t>
  </si>
  <si>
    <t>Montáž armatur vodovodních se dvěma závity G 2 1/2</t>
  </si>
  <si>
    <t>1926218204</t>
  </si>
  <si>
    <t>55</t>
  </si>
  <si>
    <t>551141360.1</t>
  </si>
  <si>
    <t>Kohout kulový DN 40, PN 10, 100°C, plnoprůtokový</t>
  </si>
  <si>
    <t>114535315</t>
  </si>
  <si>
    <t>56</t>
  </si>
  <si>
    <t>551212030.1</t>
  </si>
  <si>
    <t>Klapka zpětná DN 65, PN 16, 80°C, mosaz</t>
  </si>
  <si>
    <t>-1074741953</t>
  </si>
  <si>
    <t>57</t>
  </si>
  <si>
    <t>551172380</t>
  </si>
  <si>
    <t>Filtr DN 65, PN 16, 80°C, závitový, mosaz</t>
  </si>
  <si>
    <t>-1803828881</t>
  </si>
  <si>
    <t>58</t>
  </si>
  <si>
    <t>722240124</t>
  </si>
  <si>
    <t>Kohout kulový plastový PPR pr. 32 (DN 25)</t>
  </si>
  <si>
    <t>451103896</t>
  </si>
  <si>
    <t>59</t>
  </si>
  <si>
    <t>722240125</t>
  </si>
  <si>
    <t>Kohout kulový plastový PPR pr. 40 (DN 32)</t>
  </si>
  <si>
    <t>-1338196749</t>
  </si>
  <si>
    <t>60</t>
  </si>
  <si>
    <t>722240126</t>
  </si>
  <si>
    <t>Kohout kulový plastový PPR pr. 50 (DN 40)</t>
  </si>
  <si>
    <t>-1648637003</t>
  </si>
  <si>
    <t>61</t>
  </si>
  <si>
    <t>722240127</t>
  </si>
  <si>
    <t>Kohout kulový plastový PPR pr. 63 (DN 50)</t>
  </si>
  <si>
    <t>-1137419240</t>
  </si>
  <si>
    <t>62</t>
  </si>
  <si>
    <t>722240127.1</t>
  </si>
  <si>
    <t>Kohout kulový plastový PPR pr. 75 (DN 65)</t>
  </si>
  <si>
    <t>1953024985</t>
  </si>
  <si>
    <t>63</t>
  </si>
  <si>
    <t>722240127.3</t>
  </si>
  <si>
    <t>Kohout kulový plastový PPR pr. 75 (DN 65) s vypouštěním</t>
  </si>
  <si>
    <t>1350706783</t>
  </si>
  <si>
    <t>64</t>
  </si>
  <si>
    <t>722262302.1</t>
  </si>
  <si>
    <t>Vodoměr mokroběžný závitový do 40 °C, DN 40, Qn=10,0 m3/h s impulsním výstupem pro dálkový odečet</t>
  </si>
  <si>
    <t>-882958603</t>
  </si>
  <si>
    <t>65</t>
  </si>
  <si>
    <t>722290226</t>
  </si>
  <si>
    <t>Zkouška těsnosti vodovodního potrubí závitového do DN 65</t>
  </si>
  <si>
    <t>1785138491</t>
  </si>
  <si>
    <t>66</t>
  </si>
  <si>
    <t>722290234</t>
  </si>
  <si>
    <t>Proplach a dezinfekce vodovodního potrubí do DN 80</t>
  </si>
  <si>
    <t>-1300269897</t>
  </si>
  <si>
    <t>67</t>
  </si>
  <si>
    <t>R722 02</t>
  </si>
  <si>
    <t>Fyzikální úpravna vody pro teplou vodu, připojení DN 25, průměr 80 mm, délka 300 mm, včetně montáže</t>
  </si>
  <si>
    <t>839887608</t>
  </si>
  <si>
    <t>68</t>
  </si>
  <si>
    <t>R722 03</t>
  </si>
  <si>
    <t>Nádrž pro dávkování chemie včetně montáže</t>
  </si>
  <si>
    <t>-1793020227</t>
  </si>
  <si>
    <t>69</t>
  </si>
  <si>
    <t>R722 04</t>
  </si>
  <si>
    <t>Mezikus pro odběr vzorků DN 65, 2xšroubení (uzávěry oceněny samostatně)</t>
  </si>
  <si>
    <t>-90969023</t>
  </si>
  <si>
    <t>70</t>
  </si>
  <si>
    <t>722290821</t>
  </si>
  <si>
    <t>Přemístění vnitrostaveništní demontovaných hmot pro vnitřní vodovod v objektech výšky do 6 m</t>
  </si>
  <si>
    <t>2060699279</t>
  </si>
  <si>
    <t>71</t>
  </si>
  <si>
    <t>998722101</t>
  </si>
  <si>
    <t>Přesun hmot tonážní pro vnitřní vodovod v objektech v do 6 m</t>
  </si>
  <si>
    <t>1881546819</t>
  </si>
  <si>
    <t>72</t>
  </si>
  <si>
    <t>R731 01</t>
  </si>
  <si>
    <t>Vypuštění, napuštění a odvzdušnění systému</t>
  </si>
  <si>
    <t>1075454888</t>
  </si>
  <si>
    <t>Položka obsahuje vypuštění vody v kotelně, její zpětné napuštění a odvzdušnění systému.</t>
  </si>
  <si>
    <t>73</t>
  </si>
  <si>
    <t>R731 02</t>
  </si>
  <si>
    <t>Topná zkouška</t>
  </si>
  <si>
    <t>h</t>
  </si>
  <si>
    <t>1194110231</t>
  </si>
  <si>
    <t>74</t>
  </si>
  <si>
    <t>R731 03</t>
  </si>
  <si>
    <t>Komplexní vyzkoušení zařízení a funkční zkouška systému</t>
  </si>
  <si>
    <t>-1274212432</t>
  </si>
  <si>
    <t>75</t>
  </si>
  <si>
    <t>R731 04</t>
  </si>
  <si>
    <t>Betonový základ 5200x1200 mm, výšky 100 mm</t>
  </si>
  <si>
    <t>-2133370693</t>
  </si>
  <si>
    <t>Základ bude opatřen výztuží pro roznešení bodového zatížení od nově osazených zásobníků.</t>
  </si>
  <si>
    <t>76</t>
  </si>
  <si>
    <t>R731 05</t>
  </si>
  <si>
    <t>Zazdění stávajícího prostupu po montáži potrubí v podlaze.</t>
  </si>
  <si>
    <t>-1791640009</t>
  </si>
  <si>
    <t>77</t>
  </si>
  <si>
    <t>R731 06</t>
  </si>
  <si>
    <t>Vybourání prostupu pr. 150 mm včetně zazdění a zapravení omítek v místě prostupu</t>
  </si>
  <si>
    <t>839871806</t>
  </si>
  <si>
    <t>78</t>
  </si>
  <si>
    <t>R731 07</t>
  </si>
  <si>
    <t>Odvoz suti a demontovaných hmot na skládku včetně poplatku za skládkovné</t>
  </si>
  <si>
    <t>-1142565867</t>
  </si>
  <si>
    <t>79</t>
  </si>
  <si>
    <t>998731101</t>
  </si>
  <si>
    <t>Přesun hmot tonážní pro kotelny v objektech v do 6 m</t>
  </si>
  <si>
    <t>241803964</t>
  </si>
  <si>
    <t>80</t>
  </si>
  <si>
    <t>732110811</t>
  </si>
  <si>
    <t>Demontáž rozdělovače nebo sběrače do DN 100</t>
  </si>
  <si>
    <t>810813632</t>
  </si>
  <si>
    <t>81</t>
  </si>
  <si>
    <t>732110812</t>
  </si>
  <si>
    <t>Demontáž rozdělovače nebo sběrače do DN 200</t>
  </si>
  <si>
    <t>224412139</t>
  </si>
  <si>
    <t>82</t>
  </si>
  <si>
    <t>732212823</t>
  </si>
  <si>
    <t>Demontáž ohříváku zásobníkového stojatého obsah do 6300 litrů</t>
  </si>
  <si>
    <t>421595203</t>
  </si>
  <si>
    <t>Jedná se pouze o odpojení. Zásobník bude v kotelně ponechán.</t>
  </si>
  <si>
    <t>83</t>
  </si>
  <si>
    <t>732214823</t>
  </si>
  <si>
    <t>Vypuštění vody z ohříváku obsah do 6300 litrů</t>
  </si>
  <si>
    <t>-1791842536</t>
  </si>
  <si>
    <t>84</t>
  </si>
  <si>
    <t>732219345</t>
  </si>
  <si>
    <t>Montáž ohříváku vody stojatého PN 1,6/1,0 o obsahu 1000 litrů</t>
  </si>
  <si>
    <t>676891321</t>
  </si>
  <si>
    <t>85</t>
  </si>
  <si>
    <t>R732 02</t>
  </si>
  <si>
    <t>Akumulační zásobník teplé vody, smaltovaný</t>
  </si>
  <si>
    <t>426156650</t>
  </si>
  <si>
    <t>Objem 972 l, tl. tepelné izolace 100 mm, max. 10 bar a 95 °C na straně pitné vody, výška 2035 mm, průměr 1050 mm včetně tepelné izolace, vstupní hrdla DN 50-3x, vypouštění DN 40, 2x jímka pro čidlo</t>
  </si>
  <si>
    <t>86</t>
  </si>
  <si>
    <t>732219346</t>
  </si>
  <si>
    <t>Montáž ohříváku vody stojatého PN 1,6/1,0 o obsahu 1500 litrů</t>
  </si>
  <si>
    <t>194694599</t>
  </si>
  <si>
    <t>87</t>
  </si>
  <si>
    <t>R732 01</t>
  </si>
  <si>
    <t>Akumulační zásobník teplé vody, nerezový, objem 1500 l, tl. tepelné izolace 100 mm</t>
  </si>
  <si>
    <t>667862722</t>
  </si>
  <si>
    <t>Max. 10 bar a 95 °C na straně pitné vody, výška 2115 mm, průměr 1000 mm včetně tepelné 
izolace, 4xvýstup DN 65, vypouštění DN 40, příruba 260 mm pro osazení elektropatrony, elektropatrona 18,0 kW, 2xnávarek pro čidlo DN 15</t>
  </si>
  <si>
    <t>88</t>
  </si>
  <si>
    <t>732221812</t>
  </si>
  <si>
    <t>Demontáž výměníku tepla protiproudového s vložkou tvaru U plocha výměníku do 6,3 m2</t>
  </si>
  <si>
    <t>609914214</t>
  </si>
  <si>
    <t>89</t>
  </si>
  <si>
    <t>R732 03</t>
  </si>
  <si>
    <t>Montáž trubkového výměníku</t>
  </si>
  <si>
    <t>1337208314</t>
  </si>
  <si>
    <t>90</t>
  </si>
  <si>
    <t>R732 04</t>
  </si>
  <si>
    <t>Trubkový výměník z nerezové oceli, 5,7 m2, připojení DN 80</t>
  </si>
  <si>
    <t>911209186</t>
  </si>
  <si>
    <t>Topná voda 70/60°C, 8600 kg/h, Δp=20,3 kPa 
Pitná voda 50°C/55°C, 17200 kg/h, Δp=19,6 kPa
Příruby z uhlíkové oceli</t>
  </si>
  <si>
    <t>91</t>
  </si>
  <si>
    <t>732331621.1</t>
  </si>
  <si>
    <t>Nádoba tlaková expanzní s membránou závitové připojení PN 1,0 o objemu 200 litrů</t>
  </si>
  <si>
    <t>-202740794</t>
  </si>
  <si>
    <t>Objem 200 l, 10 bar, výška 975 mm, průměr 635 mm, připojení pomocí průtočné armatury DN 32.</t>
  </si>
  <si>
    <t>92</t>
  </si>
  <si>
    <t>732420812</t>
  </si>
  <si>
    <t>Demontáž čerpadla oběhového spirálního DN 40</t>
  </si>
  <si>
    <t>-2136112756</t>
  </si>
  <si>
    <t>93</t>
  </si>
  <si>
    <t>732429215</t>
  </si>
  <si>
    <t>Montáž čerpadla oběhového mokroběžného závitového DN 32</t>
  </si>
  <si>
    <t>1283119556</t>
  </si>
  <si>
    <t>94</t>
  </si>
  <si>
    <t>426113000.1</t>
  </si>
  <si>
    <t>Čerpadlo oběhové teplovodní DN 32, PN 10, Q=4,5 m3/h, H=1,5 m, 230 V, 73,0 W, 0,59 A</t>
  </si>
  <si>
    <t>736414706</t>
  </si>
  <si>
    <t>95</t>
  </si>
  <si>
    <t>732429223</t>
  </si>
  <si>
    <t>Montáž čerpadla oběhového mokroběžného přírubového DN 40 jednodílné</t>
  </si>
  <si>
    <t>794553083</t>
  </si>
  <si>
    <t>96</t>
  </si>
  <si>
    <t>426113030</t>
  </si>
  <si>
    <t>Čerpadlo oběhové teplovodní DN 40, PN 10, Q=8,6 m3/h, H=4,0 m, 230 V, 194,0 W, 1,56 A</t>
  </si>
  <si>
    <t>-446455491</t>
  </si>
  <si>
    <t>97</t>
  </si>
  <si>
    <t>732429225</t>
  </si>
  <si>
    <t>Montáž čerpadla oběhového mokroběžného přírubového DN 50 jednodílné</t>
  </si>
  <si>
    <t>1606113787</t>
  </si>
  <si>
    <t>98</t>
  </si>
  <si>
    <t>426113080</t>
  </si>
  <si>
    <t>Čerpadlo oběhové teplovodní DN 50, PN 10, Q=17,2 m3/h, H=3,5 m, 230 V, 331,0 W, 1,48 A</t>
  </si>
  <si>
    <t>-558185066</t>
  </si>
  <si>
    <t>99</t>
  </si>
  <si>
    <t>426113030.1</t>
  </si>
  <si>
    <t>Cirkulační čerpadlo DN 50, PN 25, Q=16,0 m3/h, H=30,0 m, 400 V, 3,0 kW, 6,3 A, nerezové</t>
  </si>
  <si>
    <t>1494834325</t>
  </si>
  <si>
    <t>732890801</t>
  </si>
  <si>
    <t>Přesun demontovaných strojoven vodorovně 100 m v objektech výšky do 6 m</t>
  </si>
  <si>
    <t>-2070385005</t>
  </si>
  <si>
    <t>101</t>
  </si>
  <si>
    <t>998732101</t>
  </si>
  <si>
    <t>Přesun hmot tonážní pro strojovny v objektech v do 6 m</t>
  </si>
  <si>
    <t>1018618126</t>
  </si>
  <si>
    <t>102</t>
  </si>
  <si>
    <t>733110808.1</t>
  </si>
  <si>
    <t>Demontáž potrubí ocelového závitového do DN 50</t>
  </si>
  <si>
    <t>-412181423</t>
  </si>
  <si>
    <t>Včetně pomocných konstrukcí a závěsů.</t>
  </si>
  <si>
    <t>103</t>
  </si>
  <si>
    <t>733120826.1</t>
  </si>
  <si>
    <t>Demontáž potrubí ocelového hladkého do D 89</t>
  </si>
  <si>
    <t>579736075</t>
  </si>
  <si>
    <t>104</t>
  </si>
  <si>
    <t>733111118</t>
  </si>
  <si>
    <t>Potrubí ocelové závitové bezešvé běžné v kotelnách nebo strojovnách DN 50</t>
  </si>
  <si>
    <t>-640224904</t>
  </si>
  <si>
    <t>105</t>
  </si>
  <si>
    <t>733121222</t>
  </si>
  <si>
    <t>Potrubí ocelové hladké bezešvé v kotelnách nebo strojovnách D 76x3,2</t>
  </si>
  <si>
    <t>435521804</t>
  </si>
  <si>
    <t>106</t>
  </si>
  <si>
    <t>733123123</t>
  </si>
  <si>
    <t>Příplatek k potrubí ocelovému hladkému za zhotovení přípojky z trubek ocelových hladkých D 76x3,2</t>
  </si>
  <si>
    <t>1037514427</t>
  </si>
  <si>
    <t>107</t>
  </si>
  <si>
    <t>R733 01</t>
  </si>
  <si>
    <t>-707968130</t>
  </si>
  <si>
    <t>108</t>
  </si>
  <si>
    <t>R733 02</t>
  </si>
  <si>
    <t>Propojení na stávající potrubí DN 65</t>
  </si>
  <si>
    <t>-1931919434</t>
  </si>
  <si>
    <t>109</t>
  </si>
  <si>
    <t>733190108</t>
  </si>
  <si>
    <t>Zkouška těsnosti potrubí ocelové závitové do DN 50</t>
  </si>
  <si>
    <t>268353577</t>
  </si>
  <si>
    <t>110</t>
  </si>
  <si>
    <t>733190225</t>
  </si>
  <si>
    <t>Zkouška těsnosti potrubí ocelové hladké přes D 60,3x2,9 do D 89x5,0</t>
  </si>
  <si>
    <t>1300903546</t>
  </si>
  <si>
    <t>111</t>
  </si>
  <si>
    <t>733890801</t>
  </si>
  <si>
    <t>Přemístění potrubí demontovaného vodorovně do 100 m v objektech výšky do 6 m</t>
  </si>
  <si>
    <t>899086643</t>
  </si>
  <si>
    <t>112</t>
  </si>
  <si>
    <t>998733101</t>
  </si>
  <si>
    <t>Přesun hmot tonážní pro rozvody potrubí v objektech v do 6 m</t>
  </si>
  <si>
    <t>916679626</t>
  </si>
  <si>
    <t>113</t>
  </si>
  <si>
    <t>734100812.1</t>
  </si>
  <si>
    <t>Demontáž armatury přírubové se dvěma přírubami do DN 100</t>
  </si>
  <si>
    <t>800716590</t>
  </si>
  <si>
    <t>114</t>
  </si>
  <si>
    <t>734173417</t>
  </si>
  <si>
    <t>Spoj přírubový PN 16/I do 200°C DN 80</t>
  </si>
  <si>
    <t>525550652</t>
  </si>
  <si>
    <t>115</t>
  </si>
  <si>
    <t>734200824.1</t>
  </si>
  <si>
    <t>Demontáž armatury závitové se dvěma závity do G 2</t>
  </si>
  <si>
    <t>oubor</t>
  </si>
  <si>
    <t>723883352</t>
  </si>
  <si>
    <t>116</t>
  </si>
  <si>
    <t>734209103</t>
  </si>
  <si>
    <t>Montáž armatury závitové s jedním závitem G 1/2</t>
  </si>
  <si>
    <t>-1369398472</t>
  </si>
  <si>
    <t>117</t>
  </si>
  <si>
    <t>551243890</t>
  </si>
  <si>
    <t xml:space="preserve">Kohout kulový vypouštěcí DN 15, PN 10, 100°C s hadicovou vývodkou a zátkou, </t>
  </si>
  <si>
    <t>-1000374766</t>
  </si>
  <si>
    <t>118</t>
  </si>
  <si>
    <t>734209117</t>
  </si>
  <si>
    <t>Montáž armatury závitové s dvěma závity G 6/4</t>
  </si>
  <si>
    <t>-1650892888</t>
  </si>
  <si>
    <t>119</t>
  </si>
  <si>
    <t>551141520</t>
  </si>
  <si>
    <t>-637285175</t>
  </si>
  <si>
    <t>120</t>
  </si>
  <si>
    <t>734209118</t>
  </si>
  <si>
    <t>Montáž armatury závitové s dvěma závity G 2</t>
  </si>
  <si>
    <t>2114516878</t>
  </si>
  <si>
    <t>121</t>
  </si>
  <si>
    <t>551141540</t>
  </si>
  <si>
    <t>Kohout kulový DN 50, PN 10, 100°C, plnoprůtokový</t>
  </si>
  <si>
    <t>-491727764</t>
  </si>
  <si>
    <t>122</t>
  </si>
  <si>
    <t>551212020</t>
  </si>
  <si>
    <t>Klapka zpětná DN 50, PN 10, 100°C, závitová</t>
  </si>
  <si>
    <t>1531195919</t>
  </si>
  <si>
    <t>123</t>
  </si>
  <si>
    <t>551295000</t>
  </si>
  <si>
    <t>Filtr DN 50, PN 10, závitový</t>
  </si>
  <si>
    <t>-1524431162</t>
  </si>
  <si>
    <t>124</t>
  </si>
  <si>
    <t>R734 01</t>
  </si>
  <si>
    <t>Kulový kohout s adaptérem pro pohon DN 50, PN 10, kvs 211, pohon on/off 230 V</t>
  </si>
  <si>
    <t>-1006480644</t>
  </si>
  <si>
    <t>125</t>
  </si>
  <si>
    <t>734209119</t>
  </si>
  <si>
    <t>Montáž armatury závitové s dvěma závity G 2 1/2</t>
  </si>
  <si>
    <t>-1417571124</t>
  </si>
  <si>
    <t>126</t>
  </si>
  <si>
    <t>551141560</t>
  </si>
  <si>
    <t>Kohout kulový DN 65, PN 10, 100°C, plnoprůtokový</t>
  </si>
  <si>
    <t>-202078854</t>
  </si>
  <si>
    <t>127</t>
  </si>
  <si>
    <t>551212030</t>
  </si>
  <si>
    <t>Klapka zpětná DN 65, PN 10, 100°C, závitová</t>
  </si>
  <si>
    <t>-896376794</t>
  </si>
  <si>
    <t>128</t>
  </si>
  <si>
    <t>551295020</t>
  </si>
  <si>
    <t>Filtr DN 65, PN 10, závitový</t>
  </si>
  <si>
    <t>271605710</t>
  </si>
  <si>
    <t>129</t>
  </si>
  <si>
    <t>R734 02</t>
  </si>
  <si>
    <t>Kulový kohout s adaptérem pro pohon DN 65, PN 10, kvs 211, pohon on/off 230 V</t>
  </si>
  <si>
    <t>-1931526171</t>
  </si>
  <si>
    <t>130</t>
  </si>
  <si>
    <t>734209127</t>
  </si>
  <si>
    <t>Montáž armatury závitové s třemi závity G 6/4</t>
  </si>
  <si>
    <t>2075808258</t>
  </si>
  <si>
    <t>131</t>
  </si>
  <si>
    <t>R734 03</t>
  </si>
  <si>
    <t>Trojcestný směšovací ventil DN 40, PN 10, kvs=25,0, Δp=12,0 kPa se servopohonem 0-10 V, 24 V</t>
  </si>
  <si>
    <t>1473073633</t>
  </si>
  <si>
    <t>132</t>
  </si>
  <si>
    <t>734410811</t>
  </si>
  <si>
    <t>Demontáž teploměru přímého nebo rohového s ochranným pouzdrem</t>
  </si>
  <si>
    <t>-219869070</t>
  </si>
  <si>
    <t>133</t>
  </si>
  <si>
    <t>734411103</t>
  </si>
  <si>
    <t>Teploměr technický s pevným stonkem a jímkou zadní připojení průměr 63 mm délky 100 mm</t>
  </si>
  <si>
    <t>631111058</t>
  </si>
  <si>
    <t>134</t>
  </si>
  <si>
    <t>734420811</t>
  </si>
  <si>
    <t>Demontáž tlakoměru se spodním připojením</t>
  </si>
  <si>
    <t>1819825005</t>
  </si>
  <si>
    <t>135</t>
  </si>
  <si>
    <t>734421102.1</t>
  </si>
  <si>
    <t>Tlakoměr s pevným stonkem a zpětnou klapkou tlak 0-10 bar průměr 63 mm spodní připojení</t>
  </si>
  <si>
    <t>-438507937</t>
  </si>
  <si>
    <t>136</t>
  </si>
  <si>
    <t>734494213</t>
  </si>
  <si>
    <t>Návarek s trubkovým závitem G 1/2</t>
  </si>
  <si>
    <t>-132159761</t>
  </si>
  <si>
    <t>137</t>
  </si>
  <si>
    <t>R734 07</t>
  </si>
  <si>
    <t>Montáž měřiče tepla DN 40 včetně teplotních čidel</t>
  </si>
  <si>
    <t>1706932002</t>
  </si>
  <si>
    <t>138</t>
  </si>
  <si>
    <t>R734 08</t>
  </si>
  <si>
    <t>Kompaktní ultrazvukový měřič tepla DN 40, PN 25</t>
  </si>
  <si>
    <t>-1100832551</t>
  </si>
  <si>
    <t>Závitové provedení, qp=10,0 m3/h, Δp=2,5 kPa, napájení 230 V, M-Bus, 2xteplotní čidlo</t>
  </si>
  <si>
    <t>139</t>
  </si>
  <si>
    <t>R734 09</t>
  </si>
  <si>
    <t>Montáž měřiče tepla DN 50 včetně teplotních čidel</t>
  </si>
  <si>
    <t>-1818496980</t>
  </si>
  <si>
    <t>140</t>
  </si>
  <si>
    <t>R734 10</t>
  </si>
  <si>
    <t>Kompaktní ultrazvukový měřič tepla DN 50, PN 25</t>
  </si>
  <si>
    <t>845717858</t>
  </si>
  <si>
    <t>Přírubové provedení, qp=15,0 m3/h, Δp=5,0 kPa, napájení 230 V, M-Bus, 2xteplotní čidlo</t>
  </si>
  <si>
    <t>141</t>
  </si>
  <si>
    <t>R734 11</t>
  </si>
  <si>
    <t>Montáž tangenciálního odlučovače</t>
  </si>
  <si>
    <t>1438883869</t>
  </si>
  <si>
    <t>142</t>
  </si>
  <si>
    <t>R734 12</t>
  </si>
  <si>
    <t>Tangenciální odlučovač nečistot se zvýšenou separací DN 50</t>
  </si>
  <si>
    <t>-569537678</t>
  </si>
  <si>
    <t>143</t>
  </si>
  <si>
    <t>R734 13</t>
  </si>
  <si>
    <t>Ruční vyvažovací ventil DN 32</t>
  </si>
  <si>
    <t>300857232</t>
  </si>
  <si>
    <t>144</t>
  </si>
  <si>
    <t>R734 14</t>
  </si>
  <si>
    <t>Ruční vyvažovací ventil DN 40</t>
  </si>
  <si>
    <t>-1762257697</t>
  </si>
  <si>
    <t>145</t>
  </si>
  <si>
    <t>734890801</t>
  </si>
  <si>
    <t>Přemístění demontovaných armatur vodorovně do 100 m v objektech výšky do 6 m</t>
  </si>
  <si>
    <t>1833382789</t>
  </si>
  <si>
    <t>146</t>
  </si>
  <si>
    <t>998734101</t>
  </si>
  <si>
    <t>Přesun hmot tonážní pro armatury v objektech v do 6 m</t>
  </si>
  <si>
    <t>235140412</t>
  </si>
  <si>
    <t>147</t>
  </si>
  <si>
    <t>783614651</t>
  </si>
  <si>
    <t>Základní antikorozní jednonásobný syntetický potrubí DN do 50 mm</t>
  </si>
  <si>
    <t>877349804</t>
  </si>
  <si>
    <t>148</t>
  </si>
  <si>
    <t>783614661</t>
  </si>
  <si>
    <t>Základní antikorozní jednonásobný syntetický potrubí DN do 100 mm</t>
  </si>
  <si>
    <t>1693406342</t>
  </si>
  <si>
    <t>VP - Vícepráce</t>
  </si>
  <si>
    <t>PN</t>
  </si>
  <si>
    <t>D.1.4.2 - Elektro a MaR</t>
  </si>
  <si>
    <t>N00 - Elektro a MaR</t>
  </si>
  <si>
    <t>R001</t>
  </si>
  <si>
    <t>TXM1.16D, modul digitálních vstupů</t>
  </si>
  <si>
    <t>ks</t>
  </si>
  <si>
    <t>512</t>
  </si>
  <si>
    <t>-819067418</t>
  </si>
  <si>
    <t>R002</t>
  </si>
  <si>
    <t>TXM1.8U, modul univerzální</t>
  </si>
  <si>
    <t>-503961137</t>
  </si>
  <si>
    <t>R003</t>
  </si>
  <si>
    <t>TXM1.6R, modul digitálních výstupů</t>
  </si>
  <si>
    <t>-453942931</t>
  </si>
  <si>
    <t>R004</t>
  </si>
  <si>
    <t>TXS1.12F10, modul napájecí</t>
  </si>
  <si>
    <t>-564134411</t>
  </si>
  <si>
    <t>R005</t>
  </si>
  <si>
    <t>QAE2120.015, snímač teploty ponorný - s jímkou 150mm</t>
  </si>
  <si>
    <t>-469486588</t>
  </si>
  <si>
    <t>R006</t>
  </si>
  <si>
    <t>QAE2120.010, snímač teploty ponorný - s jímkou 100mm</t>
  </si>
  <si>
    <t>1797577870</t>
  </si>
  <si>
    <t>R007</t>
  </si>
  <si>
    <t>CMP-LSL.0x, 100 datových bodů pro Desigo Insight</t>
  </si>
  <si>
    <t>-770323394</t>
  </si>
  <si>
    <t>R008</t>
  </si>
  <si>
    <t>RA, rozváděč</t>
  </si>
  <si>
    <t>944915394</t>
  </si>
  <si>
    <t>R009</t>
  </si>
  <si>
    <t>kabeláž a montáž, kabely a trasy, montáž</t>
  </si>
  <si>
    <t>1543150761</t>
  </si>
  <si>
    <t>R010</t>
  </si>
  <si>
    <t>montáže, montáž periferií, zapojení na straně periferií a rozváděče</t>
  </si>
  <si>
    <t>120581591</t>
  </si>
  <si>
    <t>R011</t>
  </si>
  <si>
    <t>výrobní dokumentace</t>
  </si>
  <si>
    <t>1745009649</t>
  </si>
  <si>
    <t>R012</t>
  </si>
  <si>
    <t>oživení systému MaR</t>
  </si>
  <si>
    <t>db</t>
  </si>
  <si>
    <t>-1831940612</t>
  </si>
  <si>
    <t>R013</t>
  </si>
  <si>
    <t>aplikační software</t>
  </si>
  <si>
    <t>1004526038</t>
  </si>
  <si>
    <t>R014</t>
  </si>
  <si>
    <t>grafická vizualizace</t>
  </si>
  <si>
    <t>-309432568</t>
  </si>
  <si>
    <t>R015</t>
  </si>
  <si>
    <t>zaučení obsluhy</t>
  </si>
  <si>
    <t>1247043780</t>
  </si>
  <si>
    <t>R016</t>
  </si>
  <si>
    <t>příprava ke komplexní zkoušce</t>
  </si>
  <si>
    <t>-1739321315</t>
  </si>
  <si>
    <t>R017</t>
  </si>
  <si>
    <t>doprava a přesun materiálu</t>
  </si>
  <si>
    <t>346019130</t>
  </si>
  <si>
    <t>R018</t>
  </si>
  <si>
    <t>úprava stávajícího software</t>
  </si>
  <si>
    <t>119938643</t>
  </si>
  <si>
    <t>R019</t>
  </si>
  <si>
    <t>atesty a revize</t>
  </si>
  <si>
    <t>1339274295</t>
  </si>
  <si>
    <t>R020</t>
  </si>
  <si>
    <t>dokumentace skutečného provedení</t>
  </si>
  <si>
    <t>-1417195449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</si>
</sst>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0.00%"/>
    <numFmt numFmtId="165" formatCode="dd\.mm\.yyyy"/>
    <numFmt numFmtId="166" formatCode="#,##0.00000"/>
    <numFmt numFmtId="167" formatCode="#,##0.000"/>
  </numFmts>
  <fonts count="38">
    <font>
      <sz val="8"/>
      <name val="Trebuchet MS"/>
      <family val="2"/>
    </font>
    <font>
      <sz val="8"/>
      <color rgb="FF969696"/>
      <name val="Trebuchet MS"/>
    </font>
    <font>
      <sz val="9"/>
      <name val="Trebuchet MS"/>
    </font>
    <font>
      <b/>
      <sz val="12"/>
      <name val="Trebuchet MS"/>
    </font>
    <font>
      <sz val="11"/>
      <name val="Trebuchet MS"/>
    </font>
    <font>
      <sz val="12"/>
      <color rgb="FF003366"/>
      <name val="Trebuchet MS"/>
    </font>
    <font>
      <sz val="10"/>
      <color rgb="FF003366"/>
      <name val="Trebuchet MS"/>
    </font>
    <font>
      <sz val="8"/>
      <color rgb="FF003366"/>
      <name val="Trebuchet MS"/>
    </font>
    <font>
      <sz val="8"/>
      <color rgb="FFFAE682"/>
      <name val="Trebuchet MS"/>
    </font>
    <font>
      <sz val="10"/>
      <name val="Trebuchet MS"/>
    </font>
    <font>
      <sz val="10"/>
      <color rgb="FF960000"/>
      <name val="Trebuchet MS"/>
    </font>
    <font>
      <u/>
      <sz val="10"/>
      <color theme="10"/>
      <name val="Trebuchet MS"/>
    </font>
    <font>
      <sz val="8"/>
      <color rgb="FF3366FF"/>
      <name val="Trebuchet MS"/>
    </font>
    <font>
      <b/>
      <sz val="16"/>
      <name val="Trebuchet MS"/>
    </font>
    <font>
      <b/>
      <sz val="12"/>
      <color rgb="FF969696"/>
      <name val="Trebuchet MS"/>
    </font>
    <font>
      <sz val="9"/>
      <color rgb="FF969696"/>
      <name val="Trebuchet MS"/>
    </font>
    <font>
      <b/>
      <sz val="8"/>
      <color rgb="FF969696"/>
      <name val="Trebuchet MS"/>
    </font>
    <font>
      <sz val="10"/>
      <color rgb="FF464646"/>
      <name val="Trebuchet MS"/>
    </font>
    <font>
      <b/>
      <sz val="10"/>
      <name val="Trebuchet MS"/>
    </font>
    <font>
      <b/>
      <sz val="10"/>
      <color rgb="FF464646"/>
      <name val="Trebuchet MS"/>
    </font>
    <font>
      <sz val="10"/>
      <color rgb="FF969696"/>
      <name val="Trebuchet MS"/>
    </font>
    <font>
      <b/>
      <sz val="9"/>
      <name val="Trebuchet MS"/>
    </font>
    <font>
      <sz val="12"/>
      <color rgb="FF969696"/>
      <name val="Trebuchet MS"/>
    </font>
    <font>
      <b/>
      <sz val="12"/>
      <color rgb="FF960000"/>
      <name val="Trebuchet MS"/>
    </font>
    <font>
      <sz val="12"/>
      <name val="Trebuchet MS"/>
    </font>
    <font>
      <sz val="18"/>
      <color theme="10"/>
      <name val="Wingdings 2"/>
    </font>
    <font>
      <b/>
      <sz val="11"/>
      <color rgb="FF003366"/>
      <name val="Trebuchet MS"/>
    </font>
    <font>
      <sz val="11"/>
      <color rgb="FF003366"/>
      <name val="Trebuchet MS"/>
    </font>
    <font>
      <sz val="11"/>
      <color rgb="FF969696"/>
      <name val="Trebuchet MS"/>
    </font>
    <font>
      <b/>
      <sz val="12"/>
      <color rgb="FF800000"/>
      <name val="Trebuchet MS"/>
    </font>
    <font>
      <b/>
      <sz val="12"/>
      <color rgb="FF800000"/>
      <name val="Trebuchet MS"/>
    </font>
    <font>
      <b/>
      <sz val="8"/>
      <color rgb="FF800000"/>
      <name val="Trebuchet MS"/>
    </font>
    <font>
      <sz val="9"/>
      <color rgb="FF000000"/>
      <name val="Trebuchet MS"/>
    </font>
    <font>
      <sz val="8"/>
      <color rgb="FF960000"/>
      <name val="Trebuchet MS"/>
    </font>
    <font>
      <b/>
      <sz val="8"/>
      <name val="Trebuchet MS"/>
    </font>
    <font>
      <i/>
      <sz val="7"/>
      <color rgb="FF969696"/>
      <name val="Trebuchet MS"/>
    </font>
    <font>
      <i/>
      <sz val="8"/>
      <color rgb="FF0000FF"/>
      <name val="Trebuchet MS"/>
    </font>
    <font>
      <u/>
      <sz val="11"/>
      <color theme="10"/>
      <name val="Calibri"/>
      <scheme val="minor"/>
    </font>
  </fonts>
  <fills count="7">
    <fill>
      <patternFill patternType="none"/>
    </fill>
    <fill>
      <patternFill patternType="gray125"/>
    </fill>
    <fill>
      <patternFill patternType="solid">
        <fgColor rgb="FFFAE682"/>
      </patternFill>
    </fill>
    <fill>
      <patternFill patternType="solid">
        <fgColor rgb="FFC0C0C0"/>
      </patternFill>
    </fill>
    <fill>
      <patternFill patternType="solid">
        <fgColor rgb="FFFFFFCC"/>
      </patternFill>
    </fill>
    <fill>
      <patternFill patternType="solid">
        <fgColor rgb="FFBEBEBE"/>
      </patternFill>
    </fill>
    <fill>
      <patternFill patternType="solid">
        <fgColor rgb="FFD2D2D2"/>
      </patternFill>
    </fill>
  </fills>
  <borders count="26">
    <border>
      <left/>
      <right/>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style="hair">
        <color rgb="FF969696"/>
      </right>
      <top style="hair">
        <color rgb="FF969696"/>
      </top>
      <bottom style="hair">
        <color rgb="FF969696"/>
      </bottom>
      <diagonal/>
    </border>
  </borders>
  <cellStyleXfs count="2">
    <xf numFmtId="0" fontId="0" fillId="0" borderId="0"/>
    <xf numFmtId="0" fontId="37" fillId="0" borderId="0" applyNumberFormat="0" applyFill="0" applyBorder="0" applyAlignment="0" applyProtection="0"/>
  </cellStyleXfs>
  <cellXfs count="268">
    <xf numFmtId="0" fontId="0" fillId="0" borderId="0" xfId="0"/>
    <xf numFmtId="0" fontId="0" fillId="0" borderId="0" xfId="0" applyFont="1"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6" fillId="0" borderId="0" xfId="0" applyFont="1" applyAlignment="1">
      <alignment vertical="center"/>
    </xf>
    <xf numFmtId="0" fontId="0" fillId="0" borderId="0" xfId="0" applyFont="1" applyAlignment="1">
      <alignment horizontal="center" vertical="center" wrapText="1"/>
    </xf>
    <xf numFmtId="0" fontId="7" fillId="0" borderId="0" xfId="0" applyFont="1" applyAlignment="1"/>
    <xf numFmtId="0" fontId="8" fillId="2" borderId="0" xfId="0" applyFont="1" applyFill="1" applyAlignment="1" applyProtection="1">
      <alignment horizontal="left" vertical="center"/>
    </xf>
    <xf numFmtId="0" fontId="9" fillId="2" borderId="0" xfId="0" applyFont="1" applyFill="1" applyAlignment="1" applyProtection="1">
      <alignment vertical="center"/>
    </xf>
    <xf numFmtId="0" fontId="10" fillId="2" borderId="0" xfId="0" applyFont="1" applyFill="1" applyAlignment="1" applyProtection="1">
      <alignment horizontal="left" vertical="center"/>
    </xf>
    <xf numFmtId="0" fontId="11" fillId="2" borderId="0" xfId="1" applyFont="1" applyFill="1" applyAlignment="1" applyProtection="1">
      <alignment vertical="center"/>
    </xf>
    <xf numFmtId="0" fontId="0" fillId="2" borderId="0" xfId="0" applyFill="1"/>
    <xf numFmtId="0" fontId="8" fillId="2" borderId="0" xfId="0" applyFont="1" applyFill="1" applyAlignment="1">
      <alignment horizontal="left" vertical="center"/>
    </xf>
    <xf numFmtId="0" fontId="8" fillId="0" borderId="0" xfId="0" applyFont="1" applyAlignment="1">
      <alignment horizontal="left" vertical="center"/>
    </xf>
    <xf numFmtId="0" fontId="0" fillId="0" borderId="0" xfId="0" applyFont="1" applyAlignment="1">
      <alignment horizontal="left" vertical="center"/>
    </xf>
    <xf numFmtId="0" fontId="0" fillId="0" borderId="1" xfId="0" applyBorder="1" applyProtection="1"/>
    <xf numFmtId="0" fontId="0" fillId="0" borderId="2" xfId="0" applyBorder="1" applyProtection="1"/>
    <xf numFmtId="0" fontId="0" fillId="0" borderId="3" xfId="0" applyBorder="1" applyProtection="1"/>
    <xf numFmtId="0" fontId="0" fillId="0" borderId="4" xfId="0" applyBorder="1" applyProtection="1"/>
    <xf numFmtId="0" fontId="0" fillId="0" borderId="5" xfId="0" applyBorder="1" applyProtection="1"/>
    <xf numFmtId="0" fontId="12" fillId="0" borderId="0" xfId="0" applyFont="1" applyAlignment="1">
      <alignment horizontal="left" vertical="center"/>
    </xf>
    <xf numFmtId="0" fontId="14" fillId="0" borderId="0" xfId="0" applyFont="1" applyAlignment="1">
      <alignment horizontal="left" vertical="center"/>
    </xf>
    <xf numFmtId="0" fontId="0" fillId="0" borderId="0" xfId="0" applyBorder="1" applyProtection="1"/>
    <xf numFmtId="0" fontId="15" fillId="0" borderId="0" xfId="0" applyFont="1" applyBorder="1" applyAlignment="1" applyProtection="1">
      <alignment horizontal="left" vertical="top"/>
    </xf>
    <xf numFmtId="0" fontId="2" fillId="0" borderId="0" xfId="0" applyFont="1" applyBorder="1" applyAlignment="1" applyProtection="1">
      <alignment horizontal="left" vertical="center"/>
    </xf>
    <xf numFmtId="0" fontId="3" fillId="0" borderId="0" xfId="0" applyFont="1" applyBorder="1" applyAlignment="1" applyProtection="1">
      <alignment horizontal="left" vertical="top"/>
    </xf>
    <xf numFmtId="0" fontId="15" fillId="0" borderId="0" xfId="0" applyFont="1" applyBorder="1" applyAlignment="1" applyProtection="1">
      <alignment horizontal="left" vertical="center"/>
    </xf>
    <xf numFmtId="0" fontId="2" fillId="4" borderId="0" xfId="0" applyFont="1" applyFill="1" applyBorder="1" applyAlignment="1" applyProtection="1">
      <alignment horizontal="left" vertical="center"/>
      <protection locked="0"/>
    </xf>
    <xf numFmtId="49" fontId="2" fillId="4" borderId="0" xfId="0" applyNumberFormat="1" applyFont="1" applyFill="1" applyBorder="1" applyAlignment="1" applyProtection="1">
      <alignment horizontal="left" vertical="center"/>
      <protection locked="0"/>
    </xf>
    <xf numFmtId="0" fontId="0" fillId="0" borderId="6" xfId="0" applyBorder="1" applyProtection="1"/>
    <xf numFmtId="0" fontId="17" fillId="0" borderId="0" xfId="0" applyFont="1" applyBorder="1" applyAlignment="1" applyProtection="1">
      <alignment horizontal="left" vertical="center"/>
    </xf>
    <xf numFmtId="0" fontId="0" fillId="0" borderId="4" xfId="0" applyFont="1" applyBorder="1" applyAlignment="1" applyProtection="1">
      <alignment vertical="center"/>
    </xf>
    <xf numFmtId="0" fontId="0" fillId="0" borderId="0" xfId="0" applyFont="1" applyBorder="1" applyAlignment="1" applyProtection="1">
      <alignment vertical="center"/>
    </xf>
    <xf numFmtId="0" fontId="0" fillId="0" borderId="5" xfId="0" applyFont="1" applyBorder="1" applyAlignment="1" applyProtection="1">
      <alignment vertical="center"/>
    </xf>
    <xf numFmtId="0" fontId="18" fillId="0" borderId="7" xfId="0" applyFont="1" applyBorder="1" applyAlignment="1" applyProtection="1">
      <alignment horizontal="left" vertical="center"/>
    </xf>
    <xf numFmtId="0" fontId="0" fillId="0" borderId="7" xfId="0" applyFont="1" applyBorder="1" applyAlignment="1" applyProtection="1">
      <alignment vertical="center"/>
    </xf>
    <xf numFmtId="0" fontId="1" fillId="0" borderId="4" xfId="0" applyFont="1" applyBorder="1" applyAlignment="1" applyProtection="1">
      <alignment vertical="center"/>
    </xf>
    <xf numFmtId="0" fontId="1" fillId="0" borderId="0" xfId="0" applyFont="1" applyBorder="1" applyAlignment="1" applyProtection="1">
      <alignment vertical="center"/>
    </xf>
    <xf numFmtId="0" fontId="1" fillId="0" borderId="0" xfId="0" applyFont="1" applyBorder="1" applyAlignment="1" applyProtection="1">
      <alignment horizontal="left" vertical="center"/>
    </xf>
    <xf numFmtId="164" fontId="1" fillId="0" borderId="0" xfId="0" applyNumberFormat="1" applyFont="1" applyBorder="1" applyAlignment="1" applyProtection="1">
      <alignment vertical="center"/>
    </xf>
    <xf numFmtId="0" fontId="1" fillId="0" borderId="0" xfId="0" applyFont="1" applyBorder="1" applyAlignment="1" applyProtection="1">
      <alignment horizontal="center" vertical="center"/>
    </xf>
    <xf numFmtId="0" fontId="1" fillId="0" borderId="5" xfId="0" applyFont="1" applyBorder="1" applyAlignment="1" applyProtection="1">
      <alignment vertical="center"/>
    </xf>
    <xf numFmtId="0" fontId="0" fillId="5" borderId="0" xfId="0" applyFont="1" applyFill="1" applyBorder="1" applyAlignment="1" applyProtection="1">
      <alignment vertical="center"/>
    </xf>
    <xf numFmtId="0" fontId="3" fillId="5" borderId="8" xfId="0" applyFont="1" applyFill="1" applyBorder="1" applyAlignment="1" applyProtection="1">
      <alignment horizontal="left" vertical="center"/>
    </xf>
    <xf numFmtId="0" fontId="0" fillId="5" borderId="9" xfId="0" applyFont="1" applyFill="1" applyBorder="1" applyAlignment="1" applyProtection="1">
      <alignment vertical="center"/>
    </xf>
    <xf numFmtId="0" fontId="3" fillId="5" borderId="9" xfId="0" applyFont="1" applyFill="1" applyBorder="1" applyAlignment="1" applyProtection="1">
      <alignment horizontal="center" vertical="center"/>
    </xf>
    <xf numFmtId="0" fontId="19" fillId="0" borderId="11" xfId="0" applyFont="1" applyBorder="1" applyAlignment="1" applyProtection="1">
      <alignment horizontal="lef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Border="1" applyProtection="1"/>
    <xf numFmtId="0" fontId="0" fillId="0" borderId="15" xfId="0" applyBorder="1" applyProtection="1"/>
    <xf numFmtId="0" fontId="20" fillId="0" borderId="16" xfId="0" applyFont="1" applyBorder="1" applyAlignment="1" applyProtection="1">
      <alignment horizontal="left" vertical="center"/>
    </xf>
    <xf numFmtId="0" fontId="0" fillId="0" borderId="17" xfId="0" applyFont="1" applyBorder="1" applyAlignment="1" applyProtection="1">
      <alignment vertical="center"/>
    </xf>
    <xf numFmtId="0" fontId="20" fillId="0" borderId="17" xfId="0" applyFont="1" applyBorder="1" applyAlignment="1" applyProtection="1">
      <alignment horizontal="left" vertical="center"/>
    </xf>
    <xf numFmtId="0" fontId="0" fillId="0" borderId="18" xfId="0" applyFont="1" applyBorder="1" applyAlignment="1" applyProtection="1">
      <alignment vertical="center"/>
    </xf>
    <xf numFmtId="0" fontId="0" fillId="0" borderId="19" xfId="0" applyFont="1" applyBorder="1" applyAlignment="1" applyProtection="1">
      <alignment vertical="center"/>
    </xf>
    <xf numFmtId="0" fontId="0" fillId="0" borderId="20" xfId="0" applyFont="1" applyBorder="1" applyAlignment="1" applyProtection="1">
      <alignment vertical="center"/>
    </xf>
    <xf numFmtId="0" fontId="0" fillId="0" borderId="21" xfId="0" applyFont="1" applyBorder="1" applyAlignment="1" applyProtection="1">
      <alignment vertical="center"/>
    </xf>
    <xf numFmtId="0" fontId="0" fillId="0" borderId="1"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2" fillId="0" borderId="4" xfId="0" applyFont="1" applyBorder="1" applyAlignment="1" applyProtection="1">
      <alignment vertical="center"/>
    </xf>
    <xf numFmtId="0" fontId="2" fillId="0" borderId="0" xfId="0" applyFont="1" applyBorder="1" applyAlignment="1" applyProtection="1">
      <alignment vertical="center"/>
    </xf>
    <xf numFmtId="0" fontId="2" fillId="0" borderId="5" xfId="0" applyFont="1" applyBorder="1" applyAlignment="1" applyProtection="1">
      <alignment vertical="center"/>
    </xf>
    <xf numFmtId="0" fontId="3" fillId="0" borderId="4" xfId="0" applyFont="1" applyBorder="1" applyAlignment="1" applyProtection="1">
      <alignment vertical="center"/>
    </xf>
    <xf numFmtId="0" fontId="3" fillId="0" borderId="0" xfId="0" applyFont="1" applyBorder="1" applyAlignment="1" applyProtection="1">
      <alignment horizontal="left" vertical="center"/>
    </xf>
    <xf numFmtId="0" fontId="3" fillId="0" borderId="0" xfId="0" applyFont="1" applyBorder="1" applyAlignment="1" applyProtection="1">
      <alignment vertical="center"/>
    </xf>
    <xf numFmtId="0" fontId="3" fillId="0" borderId="5" xfId="0" applyFont="1" applyBorder="1" applyAlignment="1" applyProtection="1">
      <alignment vertical="center"/>
    </xf>
    <xf numFmtId="0" fontId="21" fillId="0" borderId="0" xfId="0" applyFont="1" applyBorder="1" applyAlignment="1" applyProtection="1">
      <alignment vertical="center"/>
    </xf>
    <xf numFmtId="165" fontId="2" fillId="0" borderId="0" xfId="0" applyNumberFormat="1" applyFont="1" applyBorder="1" applyAlignment="1" applyProtection="1">
      <alignment horizontal="left" vertical="center"/>
    </xf>
    <xf numFmtId="0" fontId="0" fillId="0" borderId="12" xfId="0" applyFont="1" applyBorder="1" applyAlignment="1">
      <alignment vertical="center"/>
    </xf>
    <xf numFmtId="0" fontId="0" fillId="0" borderId="13" xfId="0" applyFont="1" applyBorder="1" applyAlignment="1">
      <alignment vertical="center"/>
    </xf>
    <xf numFmtId="0" fontId="0" fillId="0" borderId="0" xfId="0" applyFont="1" applyBorder="1" applyAlignment="1">
      <alignment vertical="center"/>
    </xf>
    <xf numFmtId="0" fontId="0" fillId="0" borderId="15" xfId="0" applyFont="1" applyBorder="1" applyAlignment="1">
      <alignment vertical="center"/>
    </xf>
    <xf numFmtId="0" fontId="0" fillId="0" borderId="15" xfId="0" applyFont="1" applyBorder="1" applyAlignment="1" applyProtection="1">
      <alignment vertical="center"/>
    </xf>
    <xf numFmtId="0" fontId="0" fillId="6" borderId="9" xfId="0" applyFont="1" applyFill="1" applyBorder="1" applyAlignment="1" applyProtection="1">
      <alignment vertical="center"/>
    </xf>
    <xf numFmtId="0" fontId="15" fillId="0" borderId="22" xfId="0" applyFont="1" applyBorder="1" applyAlignment="1" applyProtection="1">
      <alignment horizontal="center" vertical="center" wrapText="1"/>
    </xf>
    <xf numFmtId="0" fontId="15" fillId="0" borderId="23" xfId="0" applyFont="1" applyBorder="1" applyAlignment="1" applyProtection="1">
      <alignment horizontal="center" vertical="center" wrapText="1"/>
    </xf>
    <xf numFmtId="0" fontId="15" fillId="0" borderId="24" xfId="0" applyFont="1" applyBorder="1" applyAlignment="1" applyProtection="1">
      <alignment horizontal="center" vertical="center" wrapText="1"/>
    </xf>
    <xf numFmtId="0" fontId="0" fillId="0" borderId="11" xfId="0" applyFont="1" applyBorder="1" applyAlignment="1" applyProtection="1">
      <alignment vertical="center"/>
    </xf>
    <xf numFmtId="0" fontId="23" fillId="0" borderId="0" xfId="0" applyFont="1" applyBorder="1" applyAlignment="1" applyProtection="1">
      <alignment horizontal="left" vertical="center"/>
    </xf>
    <xf numFmtId="0" fontId="23" fillId="0" borderId="0" xfId="0" applyFont="1" applyBorder="1" applyAlignment="1" applyProtection="1">
      <alignment vertical="center"/>
    </xf>
    <xf numFmtId="4" fontId="22" fillId="0" borderId="14" xfId="0" applyNumberFormat="1" applyFont="1" applyBorder="1" applyAlignment="1" applyProtection="1">
      <alignment vertical="center"/>
    </xf>
    <xf numFmtId="4" fontId="22" fillId="0" borderId="0" xfId="0" applyNumberFormat="1" applyFont="1" applyBorder="1" applyAlignment="1" applyProtection="1">
      <alignment vertical="center"/>
    </xf>
    <xf numFmtId="166" fontId="22" fillId="0" borderId="0" xfId="0" applyNumberFormat="1" applyFont="1" applyBorder="1" applyAlignment="1" applyProtection="1">
      <alignment vertical="center"/>
    </xf>
    <xf numFmtId="4" fontId="22" fillId="0" borderId="15" xfId="0" applyNumberFormat="1" applyFont="1" applyBorder="1" applyAlignment="1" applyProtection="1">
      <alignment vertical="center"/>
    </xf>
    <xf numFmtId="0" fontId="3" fillId="0" borderId="0" xfId="0" applyFont="1" applyAlignment="1">
      <alignment horizontal="left" vertical="center"/>
    </xf>
    <xf numFmtId="0" fontId="24" fillId="0" borderId="0" xfId="0" applyFont="1" applyAlignment="1">
      <alignment horizontal="left" vertical="center"/>
    </xf>
    <xf numFmtId="0" fontId="25" fillId="0" borderId="0" xfId="1" applyFont="1" applyAlignment="1">
      <alignment horizontal="center" vertical="center"/>
    </xf>
    <xf numFmtId="0" fontId="4" fillId="0" borderId="4" xfId="0" applyFont="1" applyBorder="1" applyAlignment="1" applyProtection="1">
      <alignment vertical="center"/>
    </xf>
    <xf numFmtId="0" fontId="26" fillId="0" borderId="0" xfId="0" applyFont="1" applyBorder="1" applyAlignment="1" applyProtection="1">
      <alignment vertical="center"/>
    </xf>
    <xf numFmtId="0" fontId="27" fillId="0" borderId="0" xfId="0" applyFont="1" applyBorder="1" applyAlignment="1" applyProtection="1">
      <alignment vertical="center"/>
    </xf>
    <xf numFmtId="0" fontId="4" fillId="0" borderId="5" xfId="0" applyFont="1" applyBorder="1" applyAlignment="1" applyProtection="1">
      <alignment vertical="center"/>
    </xf>
    <xf numFmtId="4" fontId="28" fillId="0" borderId="14" xfId="0" applyNumberFormat="1" applyFont="1" applyBorder="1" applyAlignment="1" applyProtection="1">
      <alignment vertical="center"/>
    </xf>
    <xf numFmtId="4" fontId="28" fillId="0" borderId="0" xfId="0" applyNumberFormat="1" applyFont="1" applyBorder="1" applyAlignment="1" applyProtection="1">
      <alignment vertical="center"/>
    </xf>
    <xf numFmtId="166" fontId="28" fillId="0" borderId="0" xfId="0" applyNumberFormat="1" applyFont="1" applyBorder="1" applyAlignment="1" applyProtection="1">
      <alignment vertical="center"/>
    </xf>
    <xf numFmtId="4" fontId="28" fillId="0" borderId="15" xfId="0" applyNumberFormat="1" applyFont="1" applyBorder="1" applyAlignment="1" applyProtection="1">
      <alignment vertical="center"/>
    </xf>
    <xf numFmtId="0" fontId="4" fillId="0" borderId="0" xfId="0" applyFont="1" applyAlignment="1">
      <alignment horizontal="left" vertical="center"/>
    </xf>
    <xf numFmtId="4" fontId="28" fillId="0" borderId="16" xfId="0" applyNumberFormat="1" applyFont="1" applyBorder="1" applyAlignment="1" applyProtection="1">
      <alignment vertical="center"/>
    </xf>
    <xf numFmtId="4" fontId="28" fillId="0" borderId="17" xfId="0" applyNumberFormat="1" applyFont="1" applyBorder="1" applyAlignment="1" applyProtection="1">
      <alignment vertical="center"/>
    </xf>
    <xf numFmtId="166" fontId="28" fillId="0" borderId="17" xfId="0" applyNumberFormat="1" applyFont="1" applyBorder="1" applyAlignment="1" applyProtection="1">
      <alignment vertical="center"/>
    </xf>
    <xf numFmtId="4" fontId="28" fillId="0" borderId="18" xfId="0" applyNumberFormat="1" applyFont="1" applyBorder="1" applyAlignment="1" applyProtection="1">
      <alignment vertical="center"/>
    </xf>
    <xf numFmtId="0" fontId="6" fillId="0" borderId="0" xfId="0" applyFont="1" applyBorder="1" applyAlignment="1" applyProtection="1">
      <alignment horizontal="left" vertical="center"/>
    </xf>
    <xf numFmtId="164" fontId="20" fillId="4" borderId="11" xfId="0" applyNumberFormat="1" applyFont="1" applyFill="1" applyBorder="1" applyAlignment="1" applyProtection="1">
      <alignment horizontal="center" vertical="center"/>
      <protection locked="0"/>
    </xf>
    <xf numFmtId="0" fontId="20" fillId="4" borderId="12" xfId="0" applyFont="1" applyFill="1" applyBorder="1" applyAlignment="1" applyProtection="1">
      <alignment horizontal="center" vertical="center"/>
      <protection locked="0"/>
    </xf>
    <xf numFmtId="4" fontId="20" fillId="0" borderId="13" xfId="0" applyNumberFormat="1" applyFont="1" applyBorder="1" applyAlignment="1" applyProtection="1">
      <alignment vertical="center"/>
    </xf>
    <xf numFmtId="4" fontId="0" fillId="0" borderId="0" xfId="0" applyNumberFormat="1" applyFont="1" applyAlignment="1">
      <alignment vertical="center"/>
    </xf>
    <xf numFmtId="164" fontId="20" fillId="4" borderId="14" xfId="0" applyNumberFormat="1" applyFont="1" applyFill="1" applyBorder="1" applyAlignment="1" applyProtection="1">
      <alignment horizontal="center" vertical="center"/>
      <protection locked="0"/>
    </xf>
    <xf numFmtId="0" fontId="20" fillId="4" borderId="0" xfId="0" applyFont="1" applyFill="1" applyBorder="1" applyAlignment="1" applyProtection="1">
      <alignment horizontal="center" vertical="center"/>
      <protection locked="0"/>
    </xf>
    <xf numFmtId="4" fontId="20" fillId="0" borderId="15" xfId="0" applyNumberFormat="1" applyFont="1" applyBorder="1" applyAlignment="1" applyProtection="1">
      <alignment vertical="center"/>
    </xf>
    <xf numFmtId="164" fontId="20" fillId="4" borderId="16" xfId="0" applyNumberFormat="1" applyFont="1" applyFill="1" applyBorder="1" applyAlignment="1" applyProtection="1">
      <alignment horizontal="center" vertical="center"/>
      <protection locked="0"/>
    </xf>
    <xf numFmtId="0" fontId="20" fillId="4" borderId="17" xfId="0" applyFont="1" applyFill="1" applyBorder="1" applyAlignment="1" applyProtection="1">
      <alignment horizontal="center" vertical="center"/>
      <protection locked="0"/>
    </xf>
    <xf numFmtId="4" fontId="20" fillId="0" borderId="18" xfId="0" applyNumberFormat="1" applyFont="1" applyBorder="1" applyAlignment="1" applyProtection="1">
      <alignment vertical="center"/>
    </xf>
    <xf numFmtId="0" fontId="23" fillId="6" borderId="0" xfId="0" applyFont="1" applyFill="1" applyBorder="1" applyAlignment="1" applyProtection="1">
      <alignment horizontal="left" vertical="center"/>
    </xf>
    <xf numFmtId="0" fontId="0" fillId="6" borderId="0" xfId="0" applyFont="1" applyFill="1" applyBorder="1" applyAlignment="1" applyProtection="1">
      <alignment vertical="center"/>
    </xf>
    <xf numFmtId="0" fontId="0" fillId="2" borderId="0" xfId="0" applyFill="1" applyProtection="1"/>
    <xf numFmtId="0" fontId="9" fillId="0" borderId="0" xfId="0" applyFont="1" applyBorder="1" applyAlignment="1" applyProtection="1">
      <alignment horizontal="left" vertical="center"/>
    </xf>
    <xf numFmtId="0" fontId="18" fillId="0" borderId="0" xfId="0" applyFont="1" applyBorder="1" applyAlignment="1" applyProtection="1">
      <alignment horizontal="left" vertical="center"/>
    </xf>
    <xf numFmtId="0" fontId="1" fillId="0" borderId="0" xfId="0" applyFont="1" applyBorder="1" applyAlignment="1" applyProtection="1">
      <alignment horizontal="right" vertical="center"/>
    </xf>
    <xf numFmtId="0" fontId="3" fillId="6" borderId="8" xfId="0" applyFont="1" applyFill="1" applyBorder="1" applyAlignment="1" applyProtection="1">
      <alignment horizontal="left" vertical="center"/>
    </xf>
    <xf numFmtId="0" fontId="3" fillId="6" borderId="9" xfId="0" applyFont="1" applyFill="1" applyBorder="1" applyAlignment="1" applyProtection="1">
      <alignment horizontal="right" vertical="center"/>
    </xf>
    <xf numFmtId="0" fontId="3" fillId="6" borderId="9" xfId="0" applyFont="1" applyFill="1" applyBorder="1" applyAlignment="1" applyProtection="1">
      <alignment horizontal="center" vertical="center"/>
    </xf>
    <xf numFmtId="0" fontId="0" fillId="0" borderId="1" xfId="0" applyFont="1" applyBorder="1" applyAlignment="1">
      <alignment vertical="center"/>
    </xf>
    <xf numFmtId="0" fontId="0" fillId="0" borderId="2" xfId="0" applyFont="1" applyBorder="1" applyAlignment="1">
      <alignment vertical="center"/>
    </xf>
    <xf numFmtId="0" fontId="0" fillId="0" borderId="3" xfId="0" applyFont="1" applyBorder="1" applyAlignment="1">
      <alignment vertical="center"/>
    </xf>
    <xf numFmtId="0" fontId="0" fillId="0" borderId="0" xfId="0" applyFont="1" applyAlignment="1" applyProtection="1">
      <alignment vertical="center"/>
    </xf>
    <xf numFmtId="0" fontId="29" fillId="0" borderId="0" xfId="0" applyFont="1" applyBorder="1" applyAlignment="1" applyProtection="1">
      <alignment horizontal="left" vertical="center"/>
    </xf>
    <xf numFmtId="0" fontId="5" fillId="0" borderId="4" xfId="0" applyFont="1" applyBorder="1" applyAlignment="1" applyProtection="1">
      <alignment vertical="center"/>
    </xf>
    <xf numFmtId="0" fontId="5" fillId="0" borderId="0" xfId="0" applyFont="1" applyBorder="1" applyAlignment="1" applyProtection="1">
      <alignment vertical="center"/>
    </xf>
    <xf numFmtId="0" fontId="5" fillId="0" borderId="0" xfId="0" applyFont="1" applyBorder="1" applyAlignment="1" applyProtection="1">
      <alignment horizontal="left" vertical="center"/>
    </xf>
    <xf numFmtId="0" fontId="5" fillId="0" borderId="5" xfId="0" applyFont="1" applyBorder="1" applyAlignment="1" applyProtection="1">
      <alignment vertical="center"/>
    </xf>
    <xf numFmtId="0" fontId="5" fillId="0" borderId="0" xfId="0" applyFont="1" applyAlignment="1" applyProtection="1">
      <alignment vertical="center"/>
    </xf>
    <xf numFmtId="0" fontId="6" fillId="0" borderId="4" xfId="0" applyFont="1" applyBorder="1" applyAlignment="1" applyProtection="1">
      <alignment vertical="center"/>
    </xf>
    <xf numFmtId="0" fontId="6" fillId="0" borderId="0" xfId="0" applyFont="1" applyBorder="1" applyAlignment="1" applyProtection="1">
      <alignment vertical="center"/>
    </xf>
    <xf numFmtId="0" fontId="6" fillId="0" borderId="5" xfId="0" applyFont="1" applyBorder="1" applyAlignment="1" applyProtection="1">
      <alignment vertical="center"/>
    </xf>
    <xf numFmtId="0" fontId="6" fillId="0" borderId="0" xfId="0" applyFont="1" applyAlignment="1" applyProtection="1">
      <alignment vertical="center"/>
    </xf>
    <xf numFmtId="0" fontId="0" fillId="0" borderId="25" xfId="0" applyFont="1" applyBorder="1" applyAlignment="1" applyProtection="1">
      <alignment vertical="center"/>
    </xf>
    <xf numFmtId="0" fontId="15" fillId="0" borderId="25" xfId="0" applyFont="1" applyBorder="1" applyAlignment="1" applyProtection="1">
      <alignment horizontal="center" vertical="center"/>
    </xf>
    <xf numFmtId="0" fontId="0" fillId="0" borderId="0" xfId="0" applyFont="1" applyBorder="1" applyAlignment="1" applyProtection="1">
      <alignment vertical="center"/>
      <protection locked="0"/>
    </xf>
    <xf numFmtId="0" fontId="0" fillId="0" borderId="14" xfId="0" applyFont="1" applyBorder="1" applyAlignment="1" applyProtection="1">
      <alignment vertical="center"/>
    </xf>
    <xf numFmtId="0" fontId="20" fillId="0" borderId="15" xfId="0" applyFont="1" applyBorder="1" applyAlignment="1" applyProtection="1">
      <alignment horizontal="center" vertical="center"/>
    </xf>
    <xf numFmtId="0" fontId="0" fillId="0" borderId="0" xfId="0" applyFont="1" applyAlignment="1" applyProtection="1">
      <alignment vertical="center"/>
      <protection locked="0"/>
    </xf>
    <xf numFmtId="0" fontId="0" fillId="0" borderId="0" xfId="0" applyFont="1" applyAlignment="1" applyProtection="1">
      <alignment horizontal="left" vertical="center"/>
      <protection locked="0"/>
    </xf>
    <xf numFmtId="4" fontId="0" fillId="0" borderId="0" xfId="0" applyNumberFormat="1" applyFont="1" applyAlignment="1" applyProtection="1">
      <alignment vertical="center"/>
      <protection locked="0"/>
    </xf>
    <xf numFmtId="0" fontId="0" fillId="0" borderId="16" xfId="0" applyFont="1" applyBorder="1" applyAlignment="1" applyProtection="1">
      <alignment vertical="center"/>
    </xf>
    <xf numFmtId="0" fontId="20" fillId="0" borderId="18" xfId="0" applyFont="1" applyBorder="1" applyAlignment="1" applyProtection="1">
      <alignment horizontal="center" vertical="center"/>
    </xf>
    <xf numFmtId="0" fontId="0" fillId="0" borderId="4" xfId="0" applyFont="1" applyBorder="1" applyAlignment="1" applyProtection="1">
      <alignment horizontal="center" vertical="center" wrapText="1"/>
    </xf>
    <xf numFmtId="0" fontId="2" fillId="6" borderId="22" xfId="0" applyFont="1" applyFill="1" applyBorder="1" applyAlignment="1" applyProtection="1">
      <alignment horizontal="center" vertical="center" wrapText="1"/>
    </xf>
    <xf numFmtId="0" fontId="2" fillId="6" borderId="23" xfId="0" applyFont="1" applyFill="1" applyBorder="1" applyAlignment="1" applyProtection="1">
      <alignment horizontal="center" vertical="center" wrapText="1"/>
    </xf>
    <xf numFmtId="0" fontId="0" fillId="0" borderId="5" xfId="0" applyFont="1" applyBorder="1" applyAlignment="1" applyProtection="1">
      <alignment horizontal="center" vertical="center" wrapText="1"/>
    </xf>
    <xf numFmtId="166" fontId="33" fillId="0" borderId="12" xfId="0" applyNumberFormat="1" applyFont="1" applyBorder="1" applyAlignment="1" applyProtection="1"/>
    <xf numFmtId="166" fontId="33" fillId="0" borderId="13" xfId="0" applyNumberFormat="1" applyFont="1" applyBorder="1" applyAlignment="1" applyProtection="1"/>
    <xf numFmtId="4" fontId="34" fillId="0" borderId="0" xfId="0" applyNumberFormat="1" applyFont="1" applyAlignment="1">
      <alignment vertical="center"/>
    </xf>
    <xf numFmtId="0" fontId="7" fillId="0" borderId="4" xfId="0" applyFont="1" applyBorder="1" applyAlignment="1" applyProtection="1"/>
    <xf numFmtId="0" fontId="7" fillId="0" borderId="0" xfId="0" applyFont="1" applyBorder="1" applyAlignment="1" applyProtection="1"/>
    <xf numFmtId="0" fontId="5" fillId="0" borderId="0" xfId="0" applyFont="1" applyBorder="1" applyAlignment="1" applyProtection="1">
      <alignment horizontal="left"/>
    </xf>
    <xf numFmtId="0" fontId="7" fillId="0" borderId="5" xfId="0" applyFont="1" applyBorder="1" applyAlignment="1" applyProtection="1"/>
    <xf numFmtId="0" fontId="7" fillId="0" borderId="14" xfId="0" applyFont="1" applyBorder="1" applyAlignment="1" applyProtection="1"/>
    <xf numFmtId="166" fontId="7" fillId="0" borderId="0" xfId="0" applyNumberFormat="1" applyFont="1" applyBorder="1" applyAlignment="1" applyProtection="1"/>
    <xf numFmtId="166" fontId="7" fillId="0" borderId="15" xfId="0" applyNumberFormat="1" applyFont="1" applyBorder="1" applyAlignment="1" applyProtection="1"/>
    <xf numFmtId="0" fontId="7" fillId="0" borderId="0" xfId="0" applyFont="1" applyAlignment="1">
      <alignment horizontal="left"/>
    </xf>
    <xf numFmtId="0" fontId="7" fillId="0" borderId="0" xfId="0" applyFont="1" applyAlignment="1">
      <alignment horizontal="center"/>
    </xf>
    <xf numFmtId="4" fontId="7" fillId="0" borderId="0" xfId="0" applyNumberFormat="1" applyFont="1" applyAlignment="1">
      <alignment vertical="center"/>
    </xf>
    <xf numFmtId="0" fontId="6" fillId="0" borderId="0" xfId="0" applyFont="1" applyBorder="1" applyAlignment="1" applyProtection="1">
      <alignment horizontal="left"/>
    </xf>
    <xf numFmtId="0" fontId="0" fillId="0" borderId="25" xfId="0" applyFont="1" applyBorder="1" applyAlignment="1" applyProtection="1">
      <alignment horizontal="center" vertical="center"/>
    </xf>
    <xf numFmtId="49" fontId="0" fillId="0" borderId="25" xfId="0" applyNumberFormat="1" applyFont="1" applyBorder="1" applyAlignment="1" applyProtection="1">
      <alignment horizontal="left" vertical="center" wrapText="1"/>
    </xf>
    <xf numFmtId="0" fontId="0" fillId="0" borderId="25" xfId="0" applyFont="1" applyBorder="1" applyAlignment="1" applyProtection="1">
      <alignment horizontal="center" vertical="center" wrapText="1"/>
    </xf>
    <xf numFmtId="167" fontId="0" fillId="0" borderId="25" xfId="0" applyNumberFormat="1" applyFont="1" applyBorder="1" applyAlignment="1" applyProtection="1">
      <alignment vertical="center"/>
    </xf>
    <xf numFmtId="0" fontId="1" fillId="4" borderId="25" xfId="0" applyFont="1" applyFill="1" applyBorder="1" applyAlignment="1" applyProtection="1">
      <alignment horizontal="left" vertical="center"/>
      <protection locked="0"/>
    </xf>
    <xf numFmtId="166" fontId="1" fillId="0" borderId="0" xfId="0" applyNumberFormat="1" applyFont="1" applyBorder="1" applyAlignment="1" applyProtection="1">
      <alignment vertical="center"/>
    </xf>
    <xf numFmtId="166" fontId="1" fillId="0" borderId="15" xfId="0" applyNumberFormat="1" applyFont="1" applyBorder="1" applyAlignment="1" applyProtection="1">
      <alignment vertical="center"/>
    </xf>
    <xf numFmtId="0" fontId="36" fillId="0" borderId="25" xfId="0" applyFont="1" applyBorder="1" applyAlignment="1" applyProtection="1">
      <alignment horizontal="center" vertical="center"/>
    </xf>
    <xf numFmtId="49" fontId="36" fillId="0" borderId="25" xfId="0" applyNumberFormat="1" applyFont="1" applyBorder="1" applyAlignment="1" applyProtection="1">
      <alignment horizontal="left" vertical="center" wrapText="1"/>
    </xf>
    <xf numFmtId="0" fontId="36" fillId="0" borderId="25" xfId="0" applyFont="1" applyBorder="1" applyAlignment="1" applyProtection="1">
      <alignment horizontal="center" vertical="center" wrapText="1"/>
    </xf>
    <xf numFmtId="167" fontId="36" fillId="0" borderId="25" xfId="0" applyNumberFormat="1" applyFont="1" applyBorder="1" applyAlignment="1" applyProtection="1">
      <alignment vertical="center"/>
    </xf>
    <xf numFmtId="0" fontId="12" fillId="0" borderId="0" xfId="0" applyFont="1" applyBorder="1" applyAlignment="1">
      <alignment horizontal="center" vertical="center"/>
    </xf>
    <xf numFmtId="0" fontId="12" fillId="0" borderId="0" xfId="0" applyFont="1" applyBorder="1" applyAlignment="1">
      <alignment horizontal="left" vertical="center"/>
    </xf>
    <xf numFmtId="0" fontId="13" fillId="0" borderId="0" xfId="0" applyFont="1" applyBorder="1" applyAlignment="1" applyProtection="1">
      <alignment horizontal="center" vertical="center"/>
    </xf>
    <xf numFmtId="0" fontId="13" fillId="0" borderId="0" xfId="0" applyFont="1" applyBorder="1" applyAlignment="1" applyProtection="1">
      <alignment horizontal="left" vertical="center"/>
    </xf>
    <xf numFmtId="0" fontId="16" fillId="0" borderId="0" xfId="0" applyFont="1" applyAlignment="1">
      <alignment horizontal="left" vertical="center" wrapText="1"/>
    </xf>
    <xf numFmtId="0" fontId="16" fillId="0" borderId="0" xfId="0" applyFont="1" applyAlignment="1">
      <alignment horizontal="left" vertical="center"/>
    </xf>
    <xf numFmtId="0" fontId="2" fillId="0" borderId="0" xfId="0" applyFont="1" applyBorder="1" applyAlignment="1" applyProtection="1">
      <alignment horizontal="left" vertical="center"/>
    </xf>
    <xf numFmtId="0" fontId="0" fillId="0" borderId="0" xfId="0" applyBorder="1" applyProtection="1"/>
    <xf numFmtId="0" fontId="3" fillId="0" borderId="0" xfId="0" applyFont="1" applyBorder="1" applyAlignment="1" applyProtection="1">
      <alignment horizontal="left" vertical="top" wrapText="1"/>
    </xf>
    <xf numFmtId="49" fontId="2" fillId="4" borderId="0" xfId="0" applyNumberFormat="1" applyFont="1" applyFill="1" applyBorder="1" applyAlignment="1" applyProtection="1">
      <alignment horizontal="left" vertical="center"/>
      <protection locked="0"/>
    </xf>
    <xf numFmtId="49" fontId="2" fillId="0" borderId="0" xfId="0" applyNumberFormat="1" applyFont="1" applyBorder="1" applyAlignment="1" applyProtection="1">
      <alignment horizontal="left" vertical="center"/>
    </xf>
    <xf numFmtId="0" fontId="2" fillId="0" borderId="0" xfId="0" applyFont="1" applyBorder="1" applyAlignment="1" applyProtection="1">
      <alignment horizontal="left" vertical="center" wrapText="1"/>
    </xf>
    <xf numFmtId="4" fontId="9" fillId="0" borderId="0" xfId="0" applyNumberFormat="1" applyFont="1" applyBorder="1" applyAlignment="1" applyProtection="1">
      <alignment vertical="center"/>
    </xf>
    <xf numFmtId="4" fontId="18" fillId="0" borderId="7" xfId="0" applyNumberFormat="1" applyFont="1" applyBorder="1" applyAlignment="1" applyProtection="1">
      <alignment vertical="center"/>
    </xf>
    <xf numFmtId="0" fontId="0" fillId="0" borderId="7" xfId="0" applyFont="1" applyBorder="1" applyAlignment="1" applyProtection="1">
      <alignment vertical="center"/>
    </xf>
    <xf numFmtId="164" fontId="1" fillId="0" borderId="0" xfId="0" applyNumberFormat="1" applyFont="1" applyBorder="1" applyAlignment="1" applyProtection="1">
      <alignment vertical="center"/>
    </xf>
    <xf numFmtId="0" fontId="1" fillId="0" borderId="0" xfId="0" applyFont="1" applyBorder="1" applyAlignment="1" applyProtection="1">
      <alignment vertical="center"/>
    </xf>
    <xf numFmtId="4" fontId="16" fillId="0" borderId="0" xfId="0" applyNumberFormat="1" applyFont="1" applyBorder="1" applyAlignment="1" applyProtection="1">
      <alignment vertical="center"/>
    </xf>
    <xf numFmtId="0" fontId="3" fillId="5" borderId="9" xfId="0" applyFont="1" applyFill="1" applyBorder="1" applyAlignment="1" applyProtection="1">
      <alignment horizontal="left" vertical="center"/>
    </xf>
    <xf numFmtId="0" fontId="0" fillId="5" borderId="9" xfId="0" applyFont="1" applyFill="1" applyBorder="1" applyAlignment="1" applyProtection="1">
      <alignment vertical="center"/>
    </xf>
    <xf numFmtId="4" fontId="3" fillId="5" borderId="9" xfId="0" applyNumberFormat="1" applyFont="1" applyFill="1" applyBorder="1" applyAlignment="1" applyProtection="1">
      <alignment vertical="center"/>
    </xf>
    <xf numFmtId="0" fontId="0" fillId="5" borderId="10" xfId="0" applyFont="1" applyFill="1" applyBorder="1" applyAlignment="1" applyProtection="1">
      <alignment vertical="center"/>
    </xf>
    <xf numFmtId="0" fontId="3" fillId="0" borderId="0" xfId="0" applyFont="1" applyBorder="1" applyAlignment="1" applyProtection="1">
      <alignment horizontal="left" vertical="center" wrapText="1"/>
    </xf>
    <xf numFmtId="0" fontId="3" fillId="0" borderId="0" xfId="0" applyFont="1" applyBorder="1" applyAlignment="1" applyProtection="1">
      <alignment vertical="center"/>
    </xf>
    <xf numFmtId="0" fontId="2" fillId="0" borderId="0" xfId="0" applyFont="1" applyBorder="1" applyAlignment="1" applyProtection="1">
      <alignment vertical="center"/>
    </xf>
    <xf numFmtId="0" fontId="22" fillId="0" borderId="11" xfId="0" applyFont="1" applyBorder="1" applyAlignment="1">
      <alignment horizontal="center" vertical="center"/>
    </xf>
    <xf numFmtId="0" fontId="22" fillId="0" borderId="12" xfId="0" applyFont="1" applyBorder="1" applyAlignment="1">
      <alignment horizontal="left" vertical="center"/>
    </xf>
    <xf numFmtId="0" fontId="1" fillId="0" borderId="14" xfId="0" applyFont="1" applyBorder="1" applyAlignment="1">
      <alignment horizontal="left" vertical="center"/>
    </xf>
    <xf numFmtId="0" fontId="1" fillId="0" borderId="0" xfId="0" applyFont="1" applyBorder="1" applyAlignment="1">
      <alignment horizontal="left" vertical="center"/>
    </xf>
    <xf numFmtId="0" fontId="1" fillId="0" borderId="14" xfId="0" applyFont="1" applyBorder="1" applyAlignment="1" applyProtection="1">
      <alignment horizontal="left" vertical="center"/>
    </xf>
    <xf numFmtId="0" fontId="1" fillId="0" borderId="0" xfId="0" applyFont="1" applyBorder="1" applyAlignment="1" applyProtection="1">
      <alignment horizontal="left" vertical="center"/>
    </xf>
    <xf numFmtId="0" fontId="2" fillId="6" borderId="8" xfId="0" applyFont="1" applyFill="1" applyBorder="1" applyAlignment="1" applyProtection="1">
      <alignment horizontal="center" vertical="center"/>
    </xf>
    <xf numFmtId="0" fontId="2" fillId="6" borderId="9" xfId="0" applyFont="1" applyFill="1" applyBorder="1" applyAlignment="1" applyProtection="1">
      <alignment horizontal="left" vertical="center"/>
    </xf>
    <xf numFmtId="0" fontId="2" fillId="6" borderId="9" xfId="0" applyFont="1" applyFill="1" applyBorder="1" applyAlignment="1" applyProtection="1">
      <alignment horizontal="center" vertical="center"/>
    </xf>
    <xf numFmtId="0" fontId="2" fillId="6" borderId="10" xfId="0" applyFont="1" applyFill="1" applyBorder="1" applyAlignment="1" applyProtection="1">
      <alignment horizontal="left" vertical="center"/>
    </xf>
    <xf numFmtId="4" fontId="27" fillId="0" borderId="0" xfId="0" applyNumberFormat="1" applyFont="1" applyBorder="1" applyAlignment="1" applyProtection="1">
      <alignment vertical="center"/>
    </xf>
    <xf numFmtId="0" fontId="27" fillId="0" borderId="0" xfId="0" applyFont="1" applyBorder="1" applyAlignment="1" applyProtection="1">
      <alignment vertical="center"/>
    </xf>
    <xf numFmtId="0" fontId="26" fillId="0" borderId="0" xfId="0" applyFont="1" applyBorder="1" applyAlignment="1" applyProtection="1">
      <alignment horizontal="left" vertical="center" wrapText="1"/>
    </xf>
    <xf numFmtId="4" fontId="6" fillId="4" borderId="0" xfId="0" applyNumberFormat="1" applyFont="1" applyFill="1" applyBorder="1" applyAlignment="1" applyProtection="1">
      <alignment vertical="center"/>
      <protection locked="0"/>
    </xf>
    <xf numFmtId="4" fontId="6" fillId="0" borderId="0" xfId="0" applyNumberFormat="1" applyFont="1" applyBorder="1" applyAlignment="1" applyProtection="1">
      <alignment vertical="center"/>
    </xf>
    <xf numFmtId="0" fontId="6" fillId="4" borderId="0" xfId="0" applyFont="1" applyFill="1" applyBorder="1" applyAlignment="1" applyProtection="1">
      <alignment horizontal="left" vertical="center"/>
      <protection locked="0"/>
    </xf>
    <xf numFmtId="0" fontId="6" fillId="0" borderId="0" xfId="0" applyFont="1" applyBorder="1" applyAlignment="1" applyProtection="1">
      <alignment horizontal="left" vertical="center"/>
    </xf>
    <xf numFmtId="4" fontId="23" fillId="0" borderId="0" xfId="0" applyNumberFormat="1" applyFont="1" applyBorder="1" applyAlignment="1" applyProtection="1">
      <alignment horizontal="right" vertical="center"/>
    </xf>
    <xf numFmtId="4" fontId="23" fillId="0" borderId="0" xfId="0" applyNumberFormat="1" applyFont="1" applyBorder="1" applyAlignment="1" applyProtection="1">
      <alignment vertical="center"/>
    </xf>
    <xf numFmtId="4" fontId="23" fillId="6" borderId="0" xfId="0" applyNumberFormat="1" applyFont="1" applyFill="1" applyBorder="1" applyAlignment="1" applyProtection="1">
      <alignment vertical="center"/>
    </xf>
    <xf numFmtId="0" fontId="12" fillId="3" borderId="0" xfId="0" applyFont="1" applyFill="1" applyAlignment="1">
      <alignment horizontal="center" vertical="center"/>
    </xf>
    <xf numFmtId="0" fontId="0" fillId="0" borderId="0" xfId="0"/>
    <xf numFmtId="0" fontId="15" fillId="0" borderId="0" xfId="0" applyFont="1" applyBorder="1" applyAlignment="1" applyProtection="1">
      <alignment horizontal="left" vertical="center" wrapText="1"/>
    </xf>
    <xf numFmtId="0" fontId="15" fillId="0" borderId="0" xfId="0" applyFont="1" applyBorder="1" applyAlignment="1" applyProtection="1">
      <alignment horizontal="left" vertical="center"/>
    </xf>
    <xf numFmtId="0" fontId="0" fillId="0" borderId="0" xfId="0" applyFont="1" applyBorder="1" applyAlignment="1" applyProtection="1">
      <alignment vertical="center"/>
    </xf>
    <xf numFmtId="165" fontId="2" fillId="4" borderId="0" xfId="0" applyNumberFormat="1" applyFont="1" applyFill="1" applyBorder="1" applyAlignment="1" applyProtection="1">
      <alignment horizontal="left" vertical="center"/>
      <protection locked="0"/>
    </xf>
    <xf numFmtId="165" fontId="2" fillId="0" borderId="0" xfId="0" applyNumberFormat="1" applyFont="1" applyBorder="1" applyAlignment="1" applyProtection="1">
      <alignment horizontal="left" vertical="center"/>
    </xf>
    <xf numFmtId="0" fontId="2" fillId="4" borderId="0" xfId="0" applyFont="1" applyFill="1" applyBorder="1" applyAlignment="1" applyProtection="1">
      <alignment horizontal="left" vertical="center"/>
      <protection locked="0"/>
    </xf>
    <xf numFmtId="0" fontId="2" fillId="4" borderId="0" xfId="0" applyFont="1" applyFill="1" applyBorder="1" applyAlignment="1" applyProtection="1">
      <alignment horizontal="left" vertical="center"/>
    </xf>
    <xf numFmtId="4" fontId="18" fillId="0" borderId="0" xfId="0" applyNumberFormat="1" applyFont="1" applyBorder="1" applyAlignment="1" applyProtection="1">
      <alignment vertical="center"/>
    </xf>
    <xf numFmtId="4" fontId="1" fillId="0" borderId="0" xfId="0" applyNumberFormat="1" applyFont="1" applyBorder="1" applyAlignment="1" applyProtection="1">
      <alignment vertical="center"/>
    </xf>
    <xf numFmtId="4" fontId="3" fillId="6" borderId="9" xfId="0" applyNumberFormat="1" applyFont="1" applyFill="1" applyBorder="1" applyAlignment="1" applyProtection="1">
      <alignment vertical="center"/>
    </xf>
    <xf numFmtId="4" fontId="3" fillId="6" borderId="10" xfId="0" applyNumberFormat="1" applyFont="1" applyFill="1" applyBorder="1" applyAlignment="1" applyProtection="1">
      <alignment vertical="center"/>
    </xf>
    <xf numFmtId="0" fontId="2" fillId="6" borderId="0" xfId="0" applyFont="1" applyFill="1" applyBorder="1" applyAlignment="1" applyProtection="1">
      <alignment horizontal="center" vertical="center"/>
    </xf>
    <xf numFmtId="0" fontId="0" fillId="6" borderId="0" xfId="0" applyFont="1" applyFill="1" applyBorder="1" applyAlignment="1" applyProtection="1">
      <alignment vertical="center"/>
    </xf>
    <xf numFmtId="4" fontId="30" fillId="0" borderId="0" xfId="0" applyNumberFormat="1" applyFont="1" applyBorder="1" applyAlignment="1" applyProtection="1">
      <alignment vertical="center"/>
    </xf>
    <xf numFmtId="4" fontId="5" fillId="0" borderId="0" xfId="0" applyNumberFormat="1" applyFont="1" applyBorder="1" applyAlignment="1" applyProtection="1">
      <alignment vertical="center"/>
    </xf>
    <xf numFmtId="0" fontId="5" fillId="0" borderId="0" xfId="0" applyFont="1" applyBorder="1" applyAlignment="1" applyProtection="1">
      <alignment vertical="center"/>
    </xf>
    <xf numFmtId="0" fontId="6" fillId="0" borderId="0" xfId="0" applyFont="1" applyBorder="1" applyAlignment="1" applyProtection="1">
      <alignment vertical="center"/>
    </xf>
    <xf numFmtId="4" fontId="31" fillId="0" borderId="0" xfId="0" applyNumberFormat="1" applyFont="1" applyBorder="1" applyAlignment="1" applyProtection="1">
      <alignment vertical="center"/>
    </xf>
    <xf numFmtId="0" fontId="2" fillId="6" borderId="23" xfId="0" applyFont="1" applyFill="1" applyBorder="1" applyAlignment="1" applyProtection="1">
      <alignment horizontal="center" vertical="center" wrapText="1"/>
    </xf>
    <xf numFmtId="0" fontId="32" fillId="6" borderId="23" xfId="0" applyFont="1" applyFill="1" applyBorder="1" applyAlignment="1" applyProtection="1">
      <alignment horizontal="center" vertical="center" wrapText="1"/>
    </xf>
    <xf numFmtId="0" fontId="2" fillId="6" borderId="24" xfId="0" applyFont="1" applyFill="1" applyBorder="1" applyAlignment="1" applyProtection="1">
      <alignment horizontal="center" vertical="center" wrapText="1"/>
    </xf>
    <xf numFmtId="0" fontId="0" fillId="0" borderId="25" xfId="0" applyFont="1" applyBorder="1" applyAlignment="1" applyProtection="1">
      <alignment horizontal="left" vertical="center" wrapText="1"/>
    </xf>
    <xf numFmtId="4" fontId="0" fillId="4" borderId="25" xfId="0" applyNumberFormat="1" applyFont="1" applyFill="1" applyBorder="1" applyAlignment="1" applyProtection="1">
      <alignment vertical="center"/>
      <protection locked="0"/>
    </xf>
    <xf numFmtId="4" fontId="0" fillId="4" borderId="25" xfId="0" applyNumberFormat="1" applyFont="1" applyFill="1" applyBorder="1" applyAlignment="1" applyProtection="1">
      <alignment vertical="center"/>
    </xf>
    <xf numFmtId="4" fontId="0" fillId="0" borderId="25" xfId="0" applyNumberFormat="1" applyFont="1" applyBorder="1" applyAlignment="1" applyProtection="1">
      <alignment vertical="center"/>
    </xf>
    <xf numFmtId="0" fontId="35" fillId="0" borderId="12" xfId="0" applyFont="1" applyBorder="1" applyAlignment="1" applyProtection="1">
      <alignment vertical="center" wrapText="1"/>
    </xf>
    <xf numFmtId="0" fontId="0" fillId="0" borderId="12" xfId="0" applyFont="1" applyBorder="1" applyAlignment="1" applyProtection="1">
      <alignment vertical="center"/>
    </xf>
    <xf numFmtId="0" fontId="36" fillId="0" borderId="25" xfId="0" applyFont="1" applyBorder="1" applyAlignment="1" applyProtection="1">
      <alignment horizontal="left" vertical="center" wrapText="1"/>
    </xf>
    <xf numFmtId="4" fontId="36" fillId="4" borderId="25" xfId="0" applyNumberFormat="1" applyFont="1" applyFill="1" applyBorder="1" applyAlignment="1" applyProtection="1">
      <alignment vertical="center"/>
      <protection locked="0"/>
    </xf>
    <xf numFmtId="4" fontId="36" fillId="4" borderId="25" xfId="0" applyNumberFormat="1" applyFont="1" applyFill="1" applyBorder="1" applyAlignment="1" applyProtection="1">
      <alignment vertical="center"/>
    </xf>
    <xf numFmtId="4" fontId="36" fillId="0" borderId="25" xfId="0" applyNumberFormat="1" applyFont="1" applyBorder="1" applyAlignment="1" applyProtection="1">
      <alignment vertical="center"/>
    </xf>
    <xf numFmtId="4" fontId="23" fillId="0" borderId="12" xfId="0" applyNumberFormat="1" applyFont="1" applyBorder="1" applyAlignment="1" applyProtection="1"/>
    <xf numFmtId="4" fontId="3" fillId="0" borderId="12" xfId="0" applyNumberFormat="1" applyFont="1" applyBorder="1" applyAlignment="1" applyProtection="1">
      <alignment vertical="center"/>
    </xf>
    <xf numFmtId="4" fontId="5" fillId="0" borderId="0" xfId="0" applyNumberFormat="1" applyFont="1" applyBorder="1" applyAlignment="1" applyProtection="1"/>
    <xf numFmtId="4" fontId="6" fillId="0" borderId="17" xfId="0" applyNumberFormat="1" applyFont="1" applyBorder="1" applyAlignment="1" applyProtection="1"/>
    <xf numFmtId="4" fontId="6" fillId="0" borderId="17" xfId="0" applyNumberFormat="1" applyFont="1" applyBorder="1" applyAlignment="1" applyProtection="1">
      <alignment vertical="center"/>
    </xf>
    <xf numFmtId="4" fontId="6" fillId="0" borderId="23" xfId="0" applyNumberFormat="1" applyFont="1" applyBorder="1" applyAlignment="1" applyProtection="1"/>
    <xf numFmtId="4" fontId="6" fillId="0" borderId="23" xfId="0" applyNumberFormat="1" applyFont="1" applyBorder="1" applyAlignment="1" applyProtection="1">
      <alignment vertical="center"/>
    </xf>
    <xf numFmtId="4" fontId="5" fillId="0" borderId="12" xfId="0" applyNumberFormat="1" applyFont="1" applyBorder="1" applyAlignment="1" applyProtection="1"/>
    <xf numFmtId="4" fontId="5" fillId="0" borderId="12" xfId="0" applyNumberFormat="1" applyFont="1" applyBorder="1" applyAlignment="1" applyProtection="1">
      <alignment vertical="center"/>
    </xf>
    <xf numFmtId="0" fontId="11" fillId="2" borderId="0" xfId="1" applyFont="1" applyFill="1" applyAlignment="1" applyProtection="1">
      <alignment horizontal="center" vertical="center"/>
    </xf>
    <xf numFmtId="4" fontId="5" fillId="0" borderId="17" xfId="0" applyNumberFormat="1" applyFont="1" applyBorder="1" applyAlignment="1" applyProtection="1"/>
    <xf numFmtId="4" fontId="5" fillId="0" borderId="17" xfId="0" applyNumberFormat="1" applyFont="1" applyBorder="1" applyAlignment="1" applyProtection="1">
      <alignment vertical="center"/>
    </xf>
  </cellXfs>
  <cellStyles count="2">
    <cellStyle name="Hypertextový odkaz" xfId="1" builtinId="8"/>
    <cellStyle name="Normální" xfId="0" builtinId="0" customBuiltin="1"/>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71145" cy="271145"/>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0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1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2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K98"/>
  <sheetViews>
    <sheetView showGridLines="0" tabSelected="1" workbookViewId="0">
      <pane ySplit="1" topLeftCell="A2" activePane="bottomLeft" state="frozen"/>
      <selection pane="bottomLeft"/>
    </sheetView>
  </sheetViews>
  <sheetFormatPr defaultRowHeight="15"/>
  <cols>
    <col min="1" max="1" width="8.33203125" customWidth="1"/>
    <col min="2" max="2" width="1.6640625" customWidth="1"/>
    <col min="3" max="3" width="4.1640625" customWidth="1"/>
    <col min="4" max="33" width="2.5" customWidth="1"/>
    <col min="34" max="34" width="3.33203125" customWidth="1"/>
    <col min="35" max="37" width="2.5" customWidth="1"/>
    <col min="38" max="38" width="8.33203125" customWidth="1"/>
    <col min="39" max="39" width="3.33203125" customWidth="1"/>
    <col min="40" max="40" width="13.33203125" customWidth="1"/>
    <col min="41" max="41" width="7.5" customWidth="1"/>
    <col min="42" max="42" width="4.1640625" customWidth="1"/>
    <col min="43" max="43" width="1.6640625" customWidth="1"/>
    <col min="44" max="44" width="13.6640625" customWidth="1"/>
    <col min="45" max="46" width="25.83203125" hidden="1" customWidth="1"/>
    <col min="47" max="47" width="25" hidden="1" customWidth="1"/>
    <col min="48" max="52" width="21.6640625" hidden="1" customWidth="1"/>
    <col min="53" max="53" width="19.1640625" hidden="1" customWidth="1"/>
    <col min="54" max="54" width="25" hidden="1" customWidth="1"/>
    <col min="55" max="56" width="19.1640625" hidden="1" customWidth="1"/>
    <col min="57" max="57" width="66.5" customWidth="1"/>
    <col min="71" max="89" width="9.33203125" hidden="1"/>
  </cols>
  <sheetData>
    <row r="1" spans="1:73" ht="21.4" customHeight="1">
      <c r="A1" s="10" t="s">
        <v>0</v>
      </c>
      <c r="B1" s="11"/>
      <c r="C1" s="11"/>
      <c r="D1" s="12" t="s">
        <v>1</v>
      </c>
      <c r="E1" s="11"/>
      <c r="F1" s="11"/>
      <c r="G1" s="11"/>
      <c r="H1" s="11"/>
      <c r="I1" s="11"/>
      <c r="J1" s="11"/>
      <c r="K1" s="13" t="s">
        <v>2</v>
      </c>
      <c r="L1" s="13"/>
      <c r="M1" s="13"/>
      <c r="N1" s="13"/>
      <c r="O1" s="13"/>
      <c r="P1" s="13"/>
      <c r="Q1" s="13"/>
      <c r="R1" s="13"/>
      <c r="S1" s="13"/>
      <c r="T1" s="11"/>
      <c r="U1" s="11"/>
      <c r="V1" s="11"/>
      <c r="W1" s="13" t="s">
        <v>3</v>
      </c>
      <c r="X1" s="13"/>
      <c r="Y1" s="13"/>
      <c r="Z1" s="13"/>
      <c r="AA1" s="13"/>
      <c r="AB1" s="13"/>
      <c r="AC1" s="13"/>
      <c r="AD1" s="13"/>
      <c r="AE1" s="13"/>
      <c r="AF1" s="13"/>
      <c r="AG1" s="11"/>
      <c r="AH1" s="11"/>
      <c r="AI1" s="14"/>
      <c r="AJ1" s="14"/>
      <c r="AK1" s="14"/>
      <c r="AL1" s="14"/>
      <c r="AM1" s="14"/>
      <c r="AN1" s="14"/>
      <c r="AO1" s="14"/>
      <c r="AP1" s="14"/>
      <c r="AQ1" s="14"/>
      <c r="AR1" s="14"/>
      <c r="AS1" s="14"/>
      <c r="AT1" s="14"/>
      <c r="AU1" s="14"/>
      <c r="AV1" s="14"/>
      <c r="AW1" s="14"/>
      <c r="AX1" s="14"/>
      <c r="AY1" s="14"/>
      <c r="AZ1" s="14"/>
      <c r="BA1" s="15" t="s">
        <v>4</v>
      </c>
      <c r="BB1" s="15" t="s">
        <v>5</v>
      </c>
      <c r="BC1" s="14"/>
      <c r="BD1" s="14"/>
      <c r="BE1" s="14"/>
      <c r="BF1" s="14"/>
      <c r="BG1" s="14"/>
      <c r="BH1" s="14"/>
      <c r="BI1" s="14"/>
      <c r="BJ1" s="14"/>
      <c r="BK1" s="14"/>
      <c r="BL1" s="14"/>
      <c r="BM1" s="14"/>
      <c r="BN1" s="14"/>
      <c r="BO1" s="14"/>
      <c r="BP1" s="14"/>
      <c r="BQ1" s="14"/>
      <c r="BR1" s="14"/>
      <c r="BT1" s="16" t="s">
        <v>6</v>
      </c>
      <c r="BU1" s="16" t="s">
        <v>6</v>
      </c>
    </row>
    <row r="2" spans="1:73" ht="36.950000000000003" customHeight="1">
      <c r="C2" s="178" t="s">
        <v>7</v>
      </c>
      <c r="D2" s="179"/>
      <c r="E2" s="179"/>
      <c r="F2" s="179"/>
      <c r="G2" s="179"/>
      <c r="H2" s="179"/>
      <c r="I2" s="179"/>
      <c r="J2" s="179"/>
      <c r="K2" s="179"/>
      <c r="L2" s="179"/>
      <c r="M2" s="179"/>
      <c r="N2" s="179"/>
      <c r="O2" s="179"/>
      <c r="P2" s="179"/>
      <c r="Q2" s="179"/>
      <c r="R2" s="179"/>
      <c r="S2" s="179"/>
      <c r="T2" s="179"/>
      <c r="U2" s="179"/>
      <c r="V2" s="179"/>
      <c r="W2" s="179"/>
      <c r="X2" s="179"/>
      <c r="Y2" s="179"/>
      <c r="Z2" s="179"/>
      <c r="AA2" s="179"/>
      <c r="AB2" s="179"/>
      <c r="AC2" s="179"/>
      <c r="AD2" s="179"/>
      <c r="AE2" s="179"/>
      <c r="AF2" s="179"/>
      <c r="AG2" s="179"/>
      <c r="AH2" s="179"/>
      <c r="AI2" s="179"/>
      <c r="AJ2" s="179"/>
      <c r="AK2" s="179"/>
      <c r="AL2" s="179"/>
      <c r="AM2" s="179"/>
      <c r="AN2" s="179"/>
      <c r="AO2" s="179"/>
      <c r="AP2" s="179"/>
      <c r="AR2" s="223" t="s">
        <v>8</v>
      </c>
      <c r="AS2" s="224"/>
      <c r="AT2" s="224"/>
      <c r="AU2" s="224"/>
      <c r="AV2" s="224"/>
      <c r="AW2" s="224"/>
      <c r="AX2" s="224"/>
      <c r="AY2" s="224"/>
      <c r="AZ2" s="224"/>
      <c r="BA2" s="224"/>
      <c r="BB2" s="224"/>
      <c r="BC2" s="224"/>
      <c r="BD2" s="224"/>
      <c r="BE2" s="224"/>
      <c r="BS2" s="17" t="s">
        <v>9</v>
      </c>
      <c r="BT2" s="17" t="s">
        <v>10</v>
      </c>
    </row>
    <row r="3" spans="1:73" ht="6.95" customHeight="1">
      <c r="B3" s="18"/>
      <c r="C3" s="19"/>
      <c r="D3" s="19"/>
      <c r="E3" s="19"/>
      <c r="F3" s="19"/>
      <c r="G3" s="19"/>
      <c r="H3" s="19"/>
      <c r="I3" s="19"/>
      <c r="J3" s="19"/>
      <c r="K3" s="19"/>
      <c r="L3" s="19"/>
      <c r="M3" s="19"/>
      <c r="N3" s="19"/>
      <c r="O3" s="19"/>
      <c r="P3" s="19"/>
      <c r="Q3" s="19"/>
      <c r="R3" s="19"/>
      <c r="S3" s="19"/>
      <c r="T3" s="19"/>
      <c r="U3" s="19"/>
      <c r="V3" s="19"/>
      <c r="W3" s="19"/>
      <c r="X3" s="19"/>
      <c r="Y3" s="19"/>
      <c r="Z3" s="19"/>
      <c r="AA3" s="19"/>
      <c r="AB3" s="19"/>
      <c r="AC3" s="19"/>
      <c r="AD3" s="19"/>
      <c r="AE3" s="19"/>
      <c r="AF3" s="19"/>
      <c r="AG3" s="19"/>
      <c r="AH3" s="19"/>
      <c r="AI3" s="19"/>
      <c r="AJ3" s="19"/>
      <c r="AK3" s="19"/>
      <c r="AL3" s="19"/>
      <c r="AM3" s="19"/>
      <c r="AN3" s="19"/>
      <c r="AO3" s="19"/>
      <c r="AP3" s="19"/>
      <c r="AQ3" s="20"/>
      <c r="BS3" s="17" t="s">
        <v>9</v>
      </c>
      <c r="BT3" s="17" t="s">
        <v>11</v>
      </c>
    </row>
    <row r="4" spans="1:73" ht="36.950000000000003" customHeight="1">
      <c r="B4" s="21"/>
      <c r="C4" s="180" t="s">
        <v>12</v>
      </c>
      <c r="D4" s="181"/>
      <c r="E4" s="181"/>
      <c r="F4" s="181"/>
      <c r="G4" s="181"/>
      <c r="H4" s="181"/>
      <c r="I4" s="181"/>
      <c r="J4" s="181"/>
      <c r="K4" s="181"/>
      <c r="L4" s="181"/>
      <c r="M4" s="181"/>
      <c r="N4" s="181"/>
      <c r="O4" s="181"/>
      <c r="P4" s="181"/>
      <c r="Q4" s="181"/>
      <c r="R4" s="181"/>
      <c r="S4" s="181"/>
      <c r="T4" s="181"/>
      <c r="U4" s="181"/>
      <c r="V4" s="181"/>
      <c r="W4" s="181"/>
      <c r="X4" s="181"/>
      <c r="Y4" s="181"/>
      <c r="Z4" s="181"/>
      <c r="AA4" s="181"/>
      <c r="AB4" s="181"/>
      <c r="AC4" s="181"/>
      <c r="AD4" s="181"/>
      <c r="AE4" s="181"/>
      <c r="AF4" s="181"/>
      <c r="AG4" s="181"/>
      <c r="AH4" s="181"/>
      <c r="AI4" s="181"/>
      <c r="AJ4" s="181"/>
      <c r="AK4" s="181"/>
      <c r="AL4" s="181"/>
      <c r="AM4" s="181"/>
      <c r="AN4" s="181"/>
      <c r="AO4" s="181"/>
      <c r="AP4" s="181"/>
      <c r="AQ4" s="22"/>
      <c r="AS4" s="23" t="s">
        <v>13</v>
      </c>
      <c r="BE4" s="24" t="s">
        <v>14</v>
      </c>
      <c r="BS4" s="17" t="s">
        <v>15</v>
      </c>
    </row>
    <row r="5" spans="1:73" ht="14.45" customHeight="1">
      <c r="B5" s="21"/>
      <c r="C5" s="25"/>
      <c r="D5" s="26" t="s">
        <v>16</v>
      </c>
      <c r="E5" s="25"/>
      <c r="F5" s="25"/>
      <c r="G5" s="25"/>
      <c r="H5" s="25"/>
      <c r="I5" s="25"/>
      <c r="J5" s="25"/>
      <c r="K5" s="184" t="s">
        <v>17</v>
      </c>
      <c r="L5" s="185"/>
      <c r="M5" s="185"/>
      <c r="N5" s="185"/>
      <c r="O5" s="185"/>
      <c r="P5" s="185"/>
      <c r="Q5" s="185"/>
      <c r="R5" s="185"/>
      <c r="S5" s="185"/>
      <c r="T5" s="185"/>
      <c r="U5" s="185"/>
      <c r="V5" s="185"/>
      <c r="W5" s="185"/>
      <c r="X5" s="185"/>
      <c r="Y5" s="185"/>
      <c r="Z5" s="185"/>
      <c r="AA5" s="185"/>
      <c r="AB5" s="185"/>
      <c r="AC5" s="185"/>
      <c r="AD5" s="185"/>
      <c r="AE5" s="185"/>
      <c r="AF5" s="185"/>
      <c r="AG5" s="185"/>
      <c r="AH5" s="185"/>
      <c r="AI5" s="185"/>
      <c r="AJ5" s="185"/>
      <c r="AK5" s="185"/>
      <c r="AL5" s="185"/>
      <c r="AM5" s="185"/>
      <c r="AN5" s="185"/>
      <c r="AO5" s="185"/>
      <c r="AP5" s="25"/>
      <c r="AQ5" s="22"/>
      <c r="BE5" s="182" t="s">
        <v>18</v>
      </c>
      <c r="BS5" s="17" t="s">
        <v>9</v>
      </c>
    </row>
    <row r="6" spans="1:73" ht="36.950000000000003" customHeight="1">
      <c r="B6" s="21"/>
      <c r="C6" s="25"/>
      <c r="D6" s="28" t="s">
        <v>19</v>
      </c>
      <c r="E6" s="25"/>
      <c r="F6" s="25"/>
      <c r="G6" s="25"/>
      <c r="H6" s="25"/>
      <c r="I6" s="25"/>
      <c r="J6" s="25"/>
      <c r="K6" s="186" t="s">
        <v>20</v>
      </c>
      <c r="L6" s="185"/>
      <c r="M6" s="185"/>
      <c r="N6" s="185"/>
      <c r="O6" s="185"/>
      <c r="P6" s="185"/>
      <c r="Q6" s="185"/>
      <c r="R6" s="185"/>
      <c r="S6" s="185"/>
      <c r="T6" s="185"/>
      <c r="U6" s="185"/>
      <c r="V6" s="185"/>
      <c r="W6" s="185"/>
      <c r="X6" s="185"/>
      <c r="Y6" s="185"/>
      <c r="Z6" s="185"/>
      <c r="AA6" s="185"/>
      <c r="AB6" s="185"/>
      <c r="AC6" s="185"/>
      <c r="AD6" s="185"/>
      <c r="AE6" s="185"/>
      <c r="AF6" s="185"/>
      <c r="AG6" s="185"/>
      <c r="AH6" s="185"/>
      <c r="AI6" s="185"/>
      <c r="AJ6" s="185"/>
      <c r="AK6" s="185"/>
      <c r="AL6" s="185"/>
      <c r="AM6" s="185"/>
      <c r="AN6" s="185"/>
      <c r="AO6" s="185"/>
      <c r="AP6" s="25"/>
      <c r="AQ6" s="22"/>
      <c r="BE6" s="183"/>
      <c r="BS6" s="17" t="s">
        <v>21</v>
      </c>
    </row>
    <row r="7" spans="1:73" ht="14.45" customHeight="1">
      <c r="B7" s="21"/>
      <c r="C7" s="25"/>
      <c r="D7" s="29" t="s">
        <v>22</v>
      </c>
      <c r="E7" s="25"/>
      <c r="F7" s="25"/>
      <c r="G7" s="25"/>
      <c r="H7" s="25"/>
      <c r="I7" s="25"/>
      <c r="J7" s="25"/>
      <c r="K7" s="27" t="s">
        <v>23</v>
      </c>
      <c r="L7" s="25"/>
      <c r="M7" s="25"/>
      <c r="N7" s="25"/>
      <c r="O7" s="25"/>
      <c r="P7" s="25"/>
      <c r="Q7" s="25"/>
      <c r="R7" s="25"/>
      <c r="S7" s="25"/>
      <c r="T7" s="25"/>
      <c r="U7" s="25"/>
      <c r="V7" s="25"/>
      <c r="W7" s="25"/>
      <c r="X7" s="25"/>
      <c r="Y7" s="25"/>
      <c r="Z7" s="25"/>
      <c r="AA7" s="25"/>
      <c r="AB7" s="25"/>
      <c r="AC7" s="25"/>
      <c r="AD7" s="25"/>
      <c r="AE7" s="25"/>
      <c r="AF7" s="25"/>
      <c r="AG7" s="25"/>
      <c r="AH7" s="25"/>
      <c r="AI7" s="25"/>
      <c r="AJ7" s="25"/>
      <c r="AK7" s="29" t="s">
        <v>24</v>
      </c>
      <c r="AL7" s="25"/>
      <c r="AM7" s="25"/>
      <c r="AN7" s="27" t="s">
        <v>23</v>
      </c>
      <c r="AO7" s="25"/>
      <c r="AP7" s="25"/>
      <c r="AQ7" s="22"/>
      <c r="BE7" s="183"/>
      <c r="BS7" s="17" t="s">
        <v>25</v>
      </c>
    </row>
    <row r="8" spans="1:73" ht="14.45" customHeight="1">
      <c r="B8" s="21"/>
      <c r="C8" s="25"/>
      <c r="D8" s="29" t="s">
        <v>26</v>
      </c>
      <c r="E8" s="25"/>
      <c r="F8" s="25"/>
      <c r="G8" s="25"/>
      <c r="H8" s="25"/>
      <c r="I8" s="25"/>
      <c r="J8" s="25"/>
      <c r="K8" s="27" t="s">
        <v>27</v>
      </c>
      <c r="L8" s="25"/>
      <c r="M8" s="25"/>
      <c r="N8" s="25"/>
      <c r="O8" s="25"/>
      <c r="P8" s="25"/>
      <c r="Q8" s="25"/>
      <c r="R8" s="25"/>
      <c r="S8" s="25"/>
      <c r="T8" s="25"/>
      <c r="U8" s="25"/>
      <c r="V8" s="25"/>
      <c r="W8" s="25"/>
      <c r="X8" s="25"/>
      <c r="Y8" s="25"/>
      <c r="Z8" s="25"/>
      <c r="AA8" s="25"/>
      <c r="AB8" s="25"/>
      <c r="AC8" s="25"/>
      <c r="AD8" s="25"/>
      <c r="AE8" s="25"/>
      <c r="AF8" s="25"/>
      <c r="AG8" s="25"/>
      <c r="AH8" s="25"/>
      <c r="AI8" s="25"/>
      <c r="AJ8" s="25"/>
      <c r="AK8" s="29" t="s">
        <v>28</v>
      </c>
      <c r="AL8" s="25"/>
      <c r="AM8" s="25"/>
      <c r="AN8" s="30" t="s">
        <v>29</v>
      </c>
      <c r="AO8" s="25"/>
      <c r="AP8" s="25"/>
      <c r="AQ8" s="22"/>
      <c r="BE8" s="183"/>
      <c r="BS8" s="17" t="s">
        <v>30</v>
      </c>
    </row>
    <row r="9" spans="1:73" ht="14.45" customHeight="1">
      <c r="B9" s="21"/>
      <c r="C9" s="25"/>
      <c r="D9" s="25"/>
      <c r="E9" s="25"/>
      <c r="F9" s="25"/>
      <c r="G9" s="25"/>
      <c r="H9" s="25"/>
      <c r="I9" s="25"/>
      <c r="J9" s="25"/>
      <c r="K9" s="25"/>
      <c r="L9" s="25"/>
      <c r="M9" s="25"/>
      <c r="N9" s="25"/>
      <c r="O9" s="25"/>
      <c r="P9" s="25"/>
      <c r="Q9" s="25"/>
      <c r="R9" s="25"/>
      <c r="S9" s="25"/>
      <c r="T9" s="25"/>
      <c r="U9" s="25"/>
      <c r="V9" s="25"/>
      <c r="W9" s="25"/>
      <c r="X9" s="25"/>
      <c r="Y9" s="25"/>
      <c r="Z9" s="25"/>
      <c r="AA9" s="25"/>
      <c r="AB9" s="25"/>
      <c r="AC9" s="25"/>
      <c r="AD9" s="25"/>
      <c r="AE9" s="25"/>
      <c r="AF9" s="25"/>
      <c r="AG9" s="25"/>
      <c r="AH9" s="25"/>
      <c r="AI9" s="25"/>
      <c r="AJ9" s="25"/>
      <c r="AK9" s="25"/>
      <c r="AL9" s="25"/>
      <c r="AM9" s="25"/>
      <c r="AN9" s="25"/>
      <c r="AO9" s="25"/>
      <c r="AP9" s="25"/>
      <c r="AQ9" s="22"/>
      <c r="BE9" s="183"/>
      <c r="BS9" s="17" t="s">
        <v>31</v>
      </c>
    </row>
    <row r="10" spans="1:73" ht="14.45" customHeight="1">
      <c r="B10" s="21"/>
      <c r="C10" s="25"/>
      <c r="D10" s="29" t="s">
        <v>32</v>
      </c>
      <c r="E10" s="25"/>
      <c r="F10" s="25"/>
      <c r="G10" s="25"/>
      <c r="H10" s="25"/>
      <c r="I10" s="25"/>
      <c r="J10" s="25"/>
      <c r="K10" s="25"/>
      <c r="L10" s="25"/>
      <c r="M10" s="25"/>
      <c r="N10" s="25"/>
      <c r="O10" s="25"/>
      <c r="P10" s="25"/>
      <c r="Q10" s="25"/>
      <c r="R10" s="25"/>
      <c r="S10" s="25"/>
      <c r="T10" s="25"/>
      <c r="U10" s="25"/>
      <c r="V10" s="25"/>
      <c r="W10" s="25"/>
      <c r="X10" s="25"/>
      <c r="Y10" s="25"/>
      <c r="Z10" s="25"/>
      <c r="AA10" s="25"/>
      <c r="AB10" s="25"/>
      <c r="AC10" s="25"/>
      <c r="AD10" s="25"/>
      <c r="AE10" s="25"/>
      <c r="AF10" s="25"/>
      <c r="AG10" s="25"/>
      <c r="AH10" s="25"/>
      <c r="AI10" s="25"/>
      <c r="AJ10" s="25"/>
      <c r="AK10" s="29" t="s">
        <v>33</v>
      </c>
      <c r="AL10" s="25"/>
      <c r="AM10" s="25"/>
      <c r="AN10" s="27" t="s">
        <v>23</v>
      </c>
      <c r="AO10" s="25"/>
      <c r="AP10" s="25"/>
      <c r="AQ10" s="22"/>
      <c r="BE10" s="183"/>
      <c r="BS10" s="17" t="s">
        <v>21</v>
      </c>
    </row>
    <row r="11" spans="1:73" ht="18.399999999999999" customHeight="1">
      <c r="B11" s="21"/>
      <c r="C11" s="25"/>
      <c r="D11" s="25"/>
      <c r="E11" s="27" t="s">
        <v>34</v>
      </c>
      <c r="F11" s="25"/>
      <c r="G11" s="25"/>
      <c r="H11" s="25"/>
      <c r="I11" s="25"/>
      <c r="J11" s="25"/>
      <c r="K11" s="25"/>
      <c r="L11" s="25"/>
      <c r="M11" s="25"/>
      <c r="N11" s="25"/>
      <c r="O11" s="25"/>
      <c r="P11" s="25"/>
      <c r="Q11" s="25"/>
      <c r="R11" s="25"/>
      <c r="S11" s="25"/>
      <c r="T11" s="25"/>
      <c r="U11" s="25"/>
      <c r="V11" s="25"/>
      <c r="W11" s="25"/>
      <c r="X11" s="25"/>
      <c r="Y11" s="25"/>
      <c r="Z11" s="25"/>
      <c r="AA11" s="25"/>
      <c r="AB11" s="25"/>
      <c r="AC11" s="25"/>
      <c r="AD11" s="25"/>
      <c r="AE11" s="25"/>
      <c r="AF11" s="25"/>
      <c r="AG11" s="25"/>
      <c r="AH11" s="25"/>
      <c r="AI11" s="25"/>
      <c r="AJ11" s="25"/>
      <c r="AK11" s="29" t="s">
        <v>35</v>
      </c>
      <c r="AL11" s="25"/>
      <c r="AM11" s="25"/>
      <c r="AN11" s="27" t="s">
        <v>23</v>
      </c>
      <c r="AO11" s="25"/>
      <c r="AP11" s="25"/>
      <c r="AQ11" s="22"/>
      <c r="BE11" s="183"/>
      <c r="BS11" s="17" t="s">
        <v>21</v>
      </c>
    </row>
    <row r="12" spans="1:73" ht="6.95" customHeight="1">
      <c r="B12" s="21"/>
      <c r="C12" s="25"/>
      <c r="D12" s="25"/>
      <c r="E12" s="25"/>
      <c r="F12" s="25"/>
      <c r="G12" s="25"/>
      <c r="H12" s="25"/>
      <c r="I12" s="25"/>
      <c r="J12" s="25"/>
      <c r="K12" s="25"/>
      <c r="L12" s="25"/>
      <c r="M12" s="25"/>
      <c r="N12" s="25"/>
      <c r="O12" s="25"/>
      <c r="P12" s="25"/>
      <c r="Q12" s="25"/>
      <c r="R12" s="25"/>
      <c r="S12" s="25"/>
      <c r="T12" s="25"/>
      <c r="U12" s="25"/>
      <c r="V12" s="25"/>
      <c r="W12" s="25"/>
      <c r="X12" s="25"/>
      <c r="Y12" s="25"/>
      <c r="Z12" s="25"/>
      <c r="AA12" s="25"/>
      <c r="AB12" s="25"/>
      <c r="AC12" s="25"/>
      <c r="AD12" s="25"/>
      <c r="AE12" s="25"/>
      <c r="AF12" s="25"/>
      <c r="AG12" s="25"/>
      <c r="AH12" s="25"/>
      <c r="AI12" s="25"/>
      <c r="AJ12" s="25"/>
      <c r="AK12" s="25"/>
      <c r="AL12" s="25"/>
      <c r="AM12" s="25"/>
      <c r="AN12" s="25"/>
      <c r="AO12" s="25"/>
      <c r="AP12" s="25"/>
      <c r="AQ12" s="22"/>
      <c r="BE12" s="183"/>
      <c r="BS12" s="17" t="s">
        <v>21</v>
      </c>
    </row>
    <row r="13" spans="1:73" ht="14.45" customHeight="1">
      <c r="B13" s="21"/>
      <c r="C13" s="25"/>
      <c r="D13" s="29" t="s">
        <v>36</v>
      </c>
      <c r="E13" s="25"/>
      <c r="F13" s="25"/>
      <c r="G13" s="25"/>
      <c r="H13" s="25"/>
      <c r="I13" s="25"/>
      <c r="J13" s="25"/>
      <c r="K13" s="25"/>
      <c r="L13" s="25"/>
      <c r="M13" s="25"/>
      <c r="N13" s="25"/>
      <c r="O13" s="25"/>
      <c r="P13" s="25"/>
      <c r="Q13" s="25"/>
      <c r="R13" s="25"/>
      <c r="S13" s="25"/>
      <c r="T13" s="25"/>
      <c r="U13" s="25"/>
      <c r="V13" s="25"/>
      <c r="W13" s="25"/>
      <c r="X13" s="25"/>
      <c r="Y13" s="25"/>
      <c r="Z13" s="25"/>
      <c r="AA13" s="25"/>
      <c r="AB13" s="25"/>
      <c r="AC13" s="25"/>
      <c r="AD13" s="25"/>
      <c r="AE13" s="25"/>
      <c r="AF13" s="25"/>
      <c r="AG13" s="25"/>
      <c r="AH13" s="25"/>
      <c r="AI13" s="25"/>
      <c r="AJ13" s="25"/>
      <c r="AK13" s="29" t="s">
        <v>33</v>
      </c>
      <c r="AL13" s="25"/>
      <c r="AM13" s="25"/>
      <c r="AN13" s="31" t="s">
        <v>37</v>
      </c>
      <c r="AO13" s="25"/>
      <c r="AP13" s="25"/>
      <c r="AQ13" s="22"/>
      <c r="BE13" s="183"/>
      <c r="BS13" s="17" t="s">
        <v>21</v>
      </c>
    </row>
    <row r="14" spans="1:73">
      <c r="B14" s="21"/>
      <c r="C14" s="25"/>
      <c r="D14" s="25"/>
      <c r="E14" s="187" t="s">
        <v>37</v>
      </c>
      <c r="F14" s="188"/>
      <c r="G14" s="188"/>
      <c r="H14" s="188"/>
      <c r="I14" s="188"/>
      <c r="J14" s="188"/>
      <c r="K14" s="188"/>
      <c r="L14" s="188"/>
      <c r="M14" s="188"/>
      <c r="N14" s="188"/>
      <c r="O14" s="188"/>
      <c r="P14" s="188"/>
      <c r="Q14" s="188"/>
      <c r="R14" s="188"/>
      <c r="S14" s="188"/>
      <c r="T14" s="188"/>
      <c r="U14" s="188"/>
      <c r="V14" s="188"/>
      <c r="W14" s="188"/>
      <c r="X14" s="188"/>
      <c r="Y14" s="188"/>
      <c r="Z14" s="188"/>
      <c r="AA14" s="188"/>
      <c r="AB14" s="188"/>
      <c r="AC14" s="188"/>
      <c r="AD14" s="188"/>
      <c r="AE14" s="188"/>
      <c r="AF14" s="188"/>
      <c r="AG14" s="188"/>
      <c r="AH14" s="188"/>
      <c r="AI14" s="188"/>
      <c r="AJ14" s="188"/>
      <c r="AK14" s="29" t="s">
        <v>35</v>
      </c>
      <c r="AL14" s="25"/>
      <c r="AM14" s="25"/>
      <c r="AN14" s="31" t="s">
        <v>37</v>
      </c>
      <c r="AO14" s="25"/>
      <c r="AP14" s="25"/>
      <c r="AQ14" s="22"/>
      <c r="BE14" s="183"/>
      <c r="BS14" s="17" t="s">
        <v>21</v>
      </c>
    </row>
    <row r="15" spans="1:73" ht="6.95" customHeight="1">
      <c r="B15" s="21"/>
      <c r="C15" s="25"/>
      <c r="D15" s="25"/>
      <c r="E15" s="25"/>
      <c r="F15" s="25"/>
      <c r="G15" s="25"/>
      <c r="H15" s="25"/>
      <c r="I15" s="25"/>
      <c r="J15" s="25"/>
      <c r="K15" s="25"/>
      <c r="L15" s="25"/>
      <c r="M15" s="25"/>
      <c r="N15" s="25"/>
      <c r="O15" s="25"/>
      <c r="P15" s="25"/>
      <c r="Q15" s="25"/>
      <c r="R15" s="25"/>
      <c r="S15" s="25"/>
      <c r="T15" s="25"/>
      <c r="U15" s="25"/>
      <c r="V15" s="25"/>
      <c r="W15" s="25"/>
      <c r="X15" s="25"/>
      <c r="Y15" s="25"/>
      <c r="Z15" s="25"/>
      <c r="AA15" s="25"/>
      <c r="AB15" s="25"/>
      <c r="AC15" s="25"/>
      <c r="AD15" s="25"/>
      <c r="AE15" s="25"/>
      <c r="AF15" s="25"/>
      <c r="AG15" s="25"/>
      <c r="AH15" s="25"/>
      <c r="AI15" s="25"/>
      <c r="AJ15" s="25"/>
      <c r="AK15" s="25"/>
      <c r="AL15" s="25"/>
      <c r="AM15" s="25"/>
      <c r="AN15" s="25"/>
      <c r="AO15" s="25"/>
      <c r="AP15" s="25"/>
      <c r="AQ15" s="22"/>
      <c r="BE15" s="183"/>
      <c r="BS15" s="17" t="s">
        <v>6</v>
      </c>
    </row>
    <row r="16" spans="1:73" ht="14.45" customHeight="1">
      <c r="B16" s="21"/>
      <c r="C16" s="25"/>
      <c r="D16" s="29" t="s">
        <v>38</v>
      </c>
      <c r="E16" s="25"/>
      <c r="F16" s="25"/>
      <c r="G16" s="25"/>
      <c r="H16" s="25"/>
      <c r="I16" s="25"/>
      <c r="J16" s="25"/>
      <c r="K16" s="25"/>
      <c r="L16" s="25"/>
      <c r="M16" s="25"/>
      <c r="N16" s="25"/>
      <c r="O16" s="25"/>
      <c r="P16" s="25"/>
      <c r="Q16" s="25"/>
      <c r="R16" s="25"/>
      <c r="S16" s="25"/>
      <c r="T16" s="25"/>
      <c r="U16" s="25"/>
      <c r="V16" s="25"/>
      <c r="W16" s="25"/>
      <c r="X16" s="25"/>
      <c r="Y16" s="25"/>
      <c r="Z16" s="25"/>
      <c r="AA16" s="25"/>
      <c r="AB16" s="25"/>
      <c r="AC16" s="25"/>
      <c r="AD16" s="25"/>
      <c r="AE16" s="25"/>
      <c r="AF16" s="25"/>
      <c r="AG16" s="25"/>
      <c r="AH16" s="25"/>
      <c r="AI16" s="25"/>
      <c r="AJ16" s="25"/>
      <c r="AK16" s="29" t="s">
        <v>33</v>
      </c>
      <c r="AL16" s="25"/>
      <c r="AM16" s="25"/>
      <c r="AN16" s="27" t="s">
        <v>23</v>
      </c>
      <c r="AO16" s="25"/>
      <c r="AP16" s="25"/>
      <c r="AQ16" s="22"/>
      <c r="BE16" s="183"/>
      <c r="BS16" s="17" t="s">
        <v>6</v>
      </c>
    </row>
    <row r="17" spans="2:71" ht="18.399999999999999" customHeight="1">
      <c r="B17" s="21"/>
      <c r="C17" s="25"/>
      <c r="D17" s="25"/>
      <c r="E17" s="27" t="s">
        <v>39</v>
      </c>
      <c r="F17" s="25"/>
      <c r="G17" s="25"/>
      <c r="H17" s="25"/>
      <c r="I17" s="25"/>
      <c r="J17" s="25"/>
      <c r="K17" s="25"/>
      <c r="L17" s="25"/>
      <c r="M17" s="25"/>
      <c r="N17" s="25"/>
      <c r="O17" s="25"/>
      <c r="P17" s="25"/>
      <c r="Q17" s="25"/>
      <c r="R17" s="25"/>
      <c r="S17" s="25"/>
      <c r="T17" s="25"/>
      <c r="U17" s="25"/>
      <c r="V17" s="25"/>
      <c r="W17" s="25"/>
      <c r="X17" s="25"/>
      <c r="Y17" s="25"/>
      <c r="Z17" s="25"/>
      <c r="AA17" s="25"/>
      <c r="AB17" s="25"/>
      <c r="AC17" s="25"/>
      <c r="AD17" s="25"/>
      <c r="AE17" s="25"/>
      <c r="AF17" s="25"/>
      <c r="AG17" s="25"/>
      <c r="AH17" s="25"/>
      <c r="AI17" s="25"/>
      <c r="AJ17" s="25"/>
      <c r="AK17" s="29" t="s">
        <v>35</v>
      </c>
      <c r="AL17" s="25"/>
      <c r="AM17" s="25"/>
      <c r="AN17" s="27" t="s">
        <v>23</v>
      </c>
      <c r="AO17" s="25"/>
      <c r="AP17" s="25"/>
      <c r="AQ17" s="22"/>
      <c r="BE17" s="183"/>
      <c r="BS17" s="17" t="s">
        <v>40</v>
      </c>
    </row>
    <row r="18" spans="2:71" ht="6.95" customHeight="1">
      <c r="B18" s="21"/>
      <c r="C18" s="25"/>
      <c r="D18" s="25"/>
      <c r="E18" s="25"/>
      <c r="F18" s="25"/>
      <c r="G18" s="25"/>
      <c r="H18" s="25"/>
      <c r="I18" s="25"/>
      <c r="J18" s="25"/>
      <c r="K18" s="25"/>
      <c r="L18" s="25"/>
      <c r="M18" s="25"/>
      <c r="N18" s="25"/>
      <c r="O18" s="25"/>
      <c r="P18" s="25"/>
      <c r="Q18" s="25"/>
      <c r="R18" s="25"/>
      <c r="S18" s="25"/>
      <c r="T18" s="25"/>
      <c r="U18" s="25"/>
      <c r="V18" s="25"/>
      <c r="W18" s="25"/>
      <c r="X18" s="25"/>
      <c r="Y18" s="25"/>
      <c r="Z18" s="25"/>
      <c r="AA18" s="25"/>
      <c r="AB18" s="25"/>
      <c r="AC18" s="25"/>
      <c r="AD18" s="25"/>
      <c r="AE18" s="25"/>
      <c r="AF18" s="25"/>
      <c r="AG18" s="25"/>
      <c r="AH18" s="25"/>
      <c r="AI18" s="25"/>
      <c r="AJ18" s="25"/>
      <c r="AK18" s="25"/>
      <c r="AL18" s="25"/>
      <c r="AM18" s="25"/>
      <c r="AN18" s="25"/>
      <c r="AO18" s="25"/>
      <c r="AP18" s="25"/>
      <c r="AQ18" s="22"/>
      <c r="BE18" s="183"/>
      <c r="BS18" s="17" t="s">
        <v>9</v>
      </c>
    </row>
    <row r="19" spans="2:71" ht="14.45" customHeight="1">
      <c r="B19" s="21"/>
      <c r="C19" s="25"/>
      <c r="D19" s="29" t="s">
        <v>41</v>
      </c>
      <c r="E19" s="25"/>
      <c r="F19" s="25"/>
      <c r="G19" s="25"/>
      <c r="H19" s="25"/>
      <c r="I19" s="25"/>
      <c r="J19" s="25"/>
      <c r="K19" s="25"/>
      <c r="L19" s="25"/>
      <c r="M19" s="25"/>
      <c r="N19" s="25"/>
      <c r="O19" s="25"/>
      <c r="P19" s="25"/>
      <c r="Q19" s="25"/>
      <c r="R19" s="25"/>
      <c r="S19" s="25"/>
      <c r="T19" s="25"/>
      <c r="U19" s="25"/>
      <c r="V19" s="25"/>
      <c r="W19" s="25"/>
      <c r="X19" s="25"/>
      <c r="Y19" s="25"/>
      <c r="Z19" s="25"/>
      <c r="AA19" s="25"/>
      <c r="AB19" s="25"/>
      <c r="AC19" s="25"/>
      <c r="AD19" s="25"/>
      <c r="AE19" s="25"/>
      <c r="AF19" s="25"/>
      <c r="AG19" s="25"/>
      <c r="AH19" s="25"/>
      <c r="AI19" s="25"/>
      <c r="AJ19" s="25"/>
      <c r="AK19" s="29" t="s">
        <v>33</v>
      </c>
      <c r="AL19" s="25"/>
      <c r="AM19" s="25"/>
      <c r="AN19" s="27" t="s">
        <v>23</v>
      </c>
      <c r="AO19" s="25"/>
      <c r="AP19" s="25"/>
      <c r="AQ19" s="22"/>
      <c r="BE19" s="183"/>
      <c r="BS19" s="17" t="s">
        <v>9</v>
      </c>
    </row>
    <row r="20" spans="2:71" ht="18.399999999999999" customHeight="1">
      <c r="B20" s="21"/>
      <c r="C20" s="25"/>
      <c r="D20" s="25"/>
      <c r="E20" s="27" t="s">
        <v>39</v>
      </c>
      <c r="F20" s="25"/>
      <c r="G20" s="25"/>
      <c r="H20" s="25"/>
      <c r="I20" s="25"/>
      <c r="J20" s="25"/>
      <c r="K20" s="25"/>
      <c r="L20" s="25"/>
      <c r="M20" s="25"/>
      <c r="N20" s="25"/>
      <c r="O20" s="25"/>
      <c r="P20" s="25"/>
      <c r="Q20" s="25"/>
      <c r="R20" s="25"/>
      <c r="S20" s="25"/>
      <c r="T20" s="25"/>
      <c r="U20" s="25"/>
      <c r="V20" s="25"/>
      <c r="W20" s="25"/>
      <c r="X20" s="25"/>
      <c r="Y20" s="25"/>
      <c r="Z20" s="25"/>
      <c r="AA20" s="25"/>
      <c r="AB20" s="25"/>
      <c r="AC20" s="25"/>
      <c r="AD20" s="25"/>
      <c r="AE20" s="25"/>
      <c r="AF20" s="25"/>
      <c r="AG20" s="25"/>
      <c r="AH20" s="25"/>
      <c r="AI20" s="25"/>
      <c r="AJ20" s="25"/>
      <c r="AK20" s="29" t="s">
        <v>35</v>
      </c>
      <c r="AL20" s="25"/>
      <c r="AM20" s="25"/>
      <c r="AN20" s="27" t="s">
        <v>23</v>
      </c>
      <c r="AO20" s="25"/>
      <c r="AP20" s="25"/>
      <c r="AQ20" s="22"/>
      <c r="BE20" s="183"/>
    </row>
    <row r="21" spans="2:71" ht="6.95" customHeight="1">
      <c r="B21" s="21"/>
      <c r="C21" s="25"/>
      <c r="D21" s="25"/>
      <c r="E21" s="25"/>
      <c r="F21" s="25"/>
      <c r="G21" s="25"/>
      <c r="H21" s="25"/>
      <c r="I21" s="25"/>
      <c r="J21" s="25"/>
      <c r="K21" s="25"/>
      <c r="L21" s="25"/>
      <c r="M21" s="25"/>
      <c r="N21" s="25"/>
      <c r="O21" s="25"/>
      <c r="P21" s="25"/>
      <c r="Q21" s="25"/>
      <c r="R21" s="25"/>
      <c r="S21" s="25"/>
      <c r="T21" s="25"/>
      <c r="U21" s="25"/>
      <c r="V21" s="25"/>
      <c r="W21" s="25"/>
      <c r="X21" s="25"/>
      <c r="Y21" s="25"/>
      <c r="Z21" s="25"/>
      <c r="AA21" s="25"/>
      <c r="AB21" s="25"/>
      <c r="AC21" s="25"/>
      <c r="AD21" s="25"/>
      <c r="AE21" s="25"/>
      <c r="AF21" s="25"/>
      <c r="AG21" s="25"/>
      <c r="AH21" s="25"/>
      <c r="AI21" s="25"/>
      <c r="AJ21" s="25"/>
      <c r="AK21" s="25"/>
      <c r="AL21" s="25"/>
      <c r="AM21" s="25"/>
      <c r="AN21" s="25"/>
      <c r="AO21" s="25"/>
      <c r="AP21" s="25"/>
      <c r="AQ21" s="22"/>
      <c r="BE21" s="183"/>
    </row>
    <row r="22" spans="2:71">
      <c r="B22" s="21"/>
      <c r="C22" s="25"/>
      <c r="D22" s="29" t="s">
        <v>42</v>
      </c>
      <c r="E22" s="25"/>
      <c r="F22" s="25"/>
      <c r="G22" s="25"/>
      <c r="H22" s="25"/>
      <c r="I22" s="25"/>
      <c r="J22" s="25"/>
      <c r="K22" s="25"/>
      <c r="L22" s="25"/>
      <c r="M22" s="25"/>
      <c r="N22" s="25"/>
      <c r="O22" s="25"/>
      <c r="P22" s="25"/>
      <c r="Q22" s="25"/>
      <c r="R22" s="25"/>
      <c r="S22" s="25"/>
      <c r="T22" s="25"/>
      <c r="U22" s="25"/>
      <c r="V22" s="25"/>
      <c r="W22" s="25"/>
      <c r="X22" s="25"/>
      <c r="Y22" s="25"/>
      <c r="Z22" s="25"/>
      <c r="AA22" s="25"/>
      <c r="AB22" s="25"/>
      <c r="AC22" s="25"/>
      <c r="AD22" s="25"/>
      <c r="AE22" s="25"/>
      <c r="AF22" s="25"/>
      <c r="AG22" s="25"/>
      <c r="AH22" s="25"/>
      <c r="AI22" s="25"/>
      <c r="AJ22" s="25"/>
      <c r="AK22" s="25"/>
      <c r="AL22" s="25"/>
      <c r="AM22" s="25"/>
      <c r="AN22" s="25"/>
      <c r="AO22" s="25"/>
      <c r="AP22" s="25"/>
      <c r="AQ22" s="22"/>
      <c r="BE22" s="183"/>
    </row>
    <row r="23" spans="2:71" ht="22.5" customHeight="1">
      <c r="B23" s="21"/>
      <c r="C23" s="25"/>
      <c r="D23" s="25"/>
      <c r="E23" s="189" t="s">
        <v>23</v>
      </c>
      <c r="F23" s="189"/>
      <c r="G23" s="189"/>
      <c r="H23" s="189"/>
      <c r="I23" s="189"/>
      <c r="J23" s="189"/>
      <c r="K23" s="189"/>
      <c r="L23" s="189"/>
      <c r="M23" s="189"/>
      <c r="N23" s="189"/>
      <c r="O23" s="189"/>
      <c r="P23" s="189"/>
      <c r="Q23" s="189"/>
      <c r="R23" s="189"/>
      <c r="S23" s="189"/>
      <c r="T23" s="189"/>
      <c r="U23" s="189"/>
      <c r="V23" s="189"/>
      <c r="W23" s="189"/>
      <c r="X23" s="189"/>
      <c r="Y23" s="189"/>
      <c r="Z23" s="189"/>
      <c r="AA23" s="189"/>
      <c r="AB23" s="189"/>
      <c r="AC23" s="189"/>
      <c r="AD23" s="189"/>
      <c r="AE23" s="189"/>
      <c r="AF23" s="189"/>
      <c r="AG23" s="189"/>
      <c r="AH23" s="189"/>
      <c r="AI23" s="189"/>
      <c r="AJ23" s="189"/>
      <c r="AK23" s="189"/>
      <c r="AL23" s="189"/>
      <c r="AM23" s="189"/>
      <c r="AN23" s="189"/>
      <c r="AO23" s="25"/>
      <c r="AP23" s="25"/>
      <c r="AQ23" s="22"/>
      <c r="BE23" s="183"/>
    </row>
    <row r="24" spans="2:71" ht="6.95" customHeight="1">
      <c r="B24" s="21"/>
      <c r="C24" s="25"/>
      <c r="D24" s="25"/>
      <c r="E24" s="25"/>
      <c r="F24" s="25"/>
      <c r="G24" s="25"/>
      <c r="H24" s="25"/>
      <c r="I24" s="25"/>
      <c r="J24" s="25"/>
      <c r="K24" s="25"/>
      <c r="L24" s="25"/>
      <c r="M24" s="25"/>
      <c r="N24" s="25"/>
      <c r="O24" s="25"/>
      <c r="P24" s="25"/>
      <c r="Q24" s="25"/>
      <c r="R24" s="25"/>
      <c r="S24" s="25"/>
      <c r="T24" s="25"/>
      <c r="U24" s="25"/>
      <c r="V24" s="25"/>
      <c r="W24" s="25"/>
      <c r="X24" s="25"/>
      <c r="Y24" s="25"/>
      <c r="Z24" s="25"/>
      <c r="AA24" s="25"/>
      <c r="AB24" s="25"/>
      <c r="AC24" s="25"/>
      <c r="AD24" s="25"/>
      <c r="AE24" s="25"/>
      <c r="AF24" s="25"/>
      <c r="AG24" s="25"/>
      <c r="AH24" s="25"/>
      <c r="AI24" s="25"/>
      <c r="AJ24" s="25"/>
      <c r="AK24" s="25"/>
      <c r="AL24" s="25"/>
      <c r="AM24" s="25"/>
      <c r="AN24" s="25"/>
      <c r="AO24" s="25"/>
      <c r="AP24" s="25"/>
      <c r="AQ24" s="22"/>
      <c r="BE24" s="183"/>
    </row>
    <row r="25" spans="2:71" ht="6.95" customHeight="1">
      <c r="B25" s="21"/>
      <c r="C25" s="25"/>
      <c r="D25" s="32"/>
      <c r="E25" s="32"/>
      <c r="F25" s="32"/>
      <c r="G25" s="32"/>
      <c r="H25" s="32"/>
      <c r="I25" s="32"/>
      <c r="J25" s="32"/>
      <c r="K25" s="32"/>
      <c r="L25" s="32"/>
      <c r="M25" s="32"/>
      <c r="N25" s="32"/>
      <c r="O25" s="32"/>
      <c r="P25" s="32"/>
      <c r="Q25" s="32"/>
      <c r="R25" s="32"/>
      <c r="S25" s="32"/>
      <c r="T25" s="32"/>
      <c r="U25" s="32"/>
      <c r="V25" s="32"/>
      <c r="W25" s="32"/>
      <c r="X25" s="32"/>
      <c r="Y25" s="32"/>
      <c r="Z25" s="32"/>
      <c r="AA25" s="32"/>
      <c r="AB25" s="32"/>
      <c r="AC25" s="32"/>
      <c r="AD25" s="32"/>
      <c r="AE25" s="32"/>
      <c r="AF25" s="32"/>
      <c r="AG25" s="32"/>
      <c r="AH25" s="32"/>
      <c r="AI25" s="32"/>
      <c r="AJ25" s="32"/>
      <c r="AK25" s="32"/>
      <c r="AL25" s="32"/>
      <c r="AM25" s="32"/>
      <c r="AN25" s="32"/>
      <c r="AO25" s="32"/>
      <c r="AP25" s="25"/>
      <c r="AQ25" s="22"/>
      <c r="BE25" s="183"/>
    </row>
    <row r="26" spans="2:71" ht="14.45" customHeight="1">
      <c r="B26" s="21"/>
      <c r="C26" s="25"/>
      <c r="D26" s="33" t="s">
        <v>43</v>
      </c>
      <c r="E26" s="25"/>
      <c r="F26" s="25"/>
      <c r="G26" s="25"/>
      <c r="H26" s="25"/>
      <c r="I26" s="25"/>
      <c r="J26" s="25"/>
      <c r="K26" s="25"/>
      <c r="L26" s="25"/>
      <c r="M26" s="25"/>
      <c r="N26" s="25"/>
      <c r="O26" s="25"/>
      <c r="P26" s="25"/>
      <c r="Q26" s="25"/>
      <c r="R26" s="25"/>
      <c r="S26" s="25"/>
      <c r="T26" s="25"/>
      <c r="U26" s="25"/>
      <c r="V26" s="25"/>
      <c r="W26" s="25"/>
      <c r="X26" s="25"/>
      <c r="Y26" s="25"/>
      <c r="Z26" s="25"/>
      <c r="AA26" s="25"/>
      <c r="AB26" s="25"/>
      <c r="AC26" s="25"/>
      <c r="AD26" s="25"/>
      <c r="AE26" s="25"/>
      <c r="AF26" s="25"/>
      <c r="AG26" s="25"/>
      <c r="AH26" s="25"/>
      <c r="AI26" s="25"/>
      <c r="AJ26" s="25"/>
      <c r="AK26" s="190">
        <f>ROUND(AG87,2)</f>
        <v>0</v>
      </c>
      <c r="AL26" s="185"/>
      <c r="AM26" s="185"/>
      <c r="AN26" s="185"/>
      <c r="AO26" s="185"/>
      <c r="AP26" s="25"/>
      <c r="AQ26" s="22"/>
      <c r="BE26" s="183"/>
    </row>
    <row r="27" spans="2:71" ht="14.45" customHeight="1">
      <c r="B27" s="21"/>
      <c r="C27" s="25"/>
      <c r="D27" s="33" t="s">
        <v>44</v>
      </c>
      <c r="E27" s="25"/>
      <c r="F27" s="25"/>
      <c r="G27" s="25"/>
      <c r="H27" s="25"/>
      <c r="I27" s="25"/>
      <c r="J27" s="25"/>
      <c r="K27" s="25"/>
      <c r="L27" s="25"/>
      <c r="M27" s="25"/>
      <c r="N27" s="25"/>
      <c r="O27" s="25"/>
      <c r="P27" s="25"/>
      <c r="Q27" s="25"/>
      <c r="R27" s="25"/>
      <c r="S27" s="25"/>
      <c r="T27" s="25"/>
      <c r="U27" s="25"/>
      <c r="V27" s="25"/>
      <c r="W27" s="25"/>
      <c r="X27" s="25"/>
      <c r="Y27" s="25"/>
      <c r="Z27" s="25"/>
      <c r="AA27" s="25"/>
      <c r="AB27" s="25"/>
      <c r="AC27" s="25"/>
      <c r="AD27" s="25"/>
      <c r="AE27" s="25"/>
      <c r="AF27" s="25"/>
      <c r="AG27" s="25"/>
      <c r="AH27" s="25"/>
      <c r="AI27" s="25"/>
      <c r="AJ27" s="25"/>
      <c r="AK27" s="190">
        <f>ROUND(AG91,2)</f>
        <v>0</v>
      </c>
      <c r="AL27" s="190"/>
      <c r="AM27" s="190"/>
      <c r="AN27" s="190"/>
      <c r="AO27" s="190"/>
      <c r="AP27" s="25"/>
      <c r="AQ27" s="22"/>
      <c r="BE27" s="183"/>
    </row>
    <row r="28" spans="2:71" s="1" customFormat="1" ht="6.95" customHeight="1">
      <c r="B28" s="34"/>
      <c r="C28" s="35"/>
      <c r="D28" s="35"/>
      <c r="E28" s="35"/>
      <c r="F28" s="35"/>
      <c r="G28" s="35"/>
      <c r="H28" s="35"/>
      <c r="I28" s="35"/>
      <c r="J28" s="35"/>
      <c r="K28" s="35"/>
      <c r="L28" s="35"/>
      <c r="M28" s="35"/>
      <c r="N28" s="35"/>
      <c r="O28" s="35"/>
      <c r="P28" s="35"/>
      <c r="Q28" s="35"/>
      <c r="R28" s="35"/>
      <c r="S28" s="35"/>
      <c r="T28" s="35"/>
      <c r="U28" s="35"/>
      <c r="V28" s="35"/>
      <c r="W28" s="35"/>
      <c r="X28" s="35"/>
      <c r="Y28" s="35"/>
      <c r="Z28" s="35"/>
      <c r="AA28" s="35"/>
      <c r="AB28" s="35"/>
      <c r="AC28" s="35"/>
      <c r="AD28" s="35"/>
      <c r="AE28" s="35"/>
      <c r="AF28" s="35"/>
      <c r="AG28" s="35"/>
      <c r="AH28" s="35"/>
      <c r="AI28" s="35"/>
      <c r="AJ28" s="35"/>
      <c r="AK28" s="35"/>
      <c r="AL28" s="35"/>
      <c r="AM28" s="35"/>
      <c r="AN28" s="35"/>
      <c r="AO28" s="35"/>
      <c r="AP28" s="35"/>
      <c r="AQ28" s="36"/>
      <c r="BE28" s="183"/>
    </row>
    <row r="29" spans="2:71" s="1" customFormat="1" ht="25.9" customHeight="1">
      <c r="B29" s="34"/>
      <c r="C29" s="35"/>
      <c r="D29" s="37" t="s">
        <v>45</v>
      </c>
      <c r="E29" s="38"/>
      <c r="F29" s="38"/>
      <c r="G29" s="38"/>
      <c r="H29" s="38"/>
      <c r="I29" s="38"/>
      <c r="J29" s="38"/>
      <c r="K29" s="38"/>
      <c r="L29" s="38"/>
      <c r="M29" s="38"/>
      <c r="N29" s="38"/>
      <c r="O29" s="38"/>
      <c r="P29" s="38"/>
      <c r="Q29" s="38"/>
      <c r="R29" s="38"/>
      <c r="S29" s="38"/>
      <c r="T29" s="38"/>
      <c r="U29" s="38"/>
      <c r="V29" s="38"/>
      <c r="W29" s="38"/>
      <c r="X29" s="38"/>
      <c r="Y29" s="38"/>
      <c r="Z29" s="38"/>
      <c r="AA29" s="38"/>
      <c r="AB29" s="38"/>
      <c r="AC29" s="38"/>
      <c r="AD29" s="38"/>
      <c r="AE29" s="38"/>
      <c r="AF29" s="38"/>
      <c r="AG29" s="38"/>
      <c r="AH29" s="38"/>
      <c r="AI29" s="38"/>
      <c r="AJ29" s="38"/>
      <c r="AK29" s="191">
        <f>ROUND(AK26+AK27,2)</f>
        <v>0</v>
      </c>
      <c r="AL29" s="192"/>
      <c r="AM29" s="192"/>
      <c r="AN29" s="192"/>
      <c r="AO29" s="192"/>
      <c r="AP29" s="35"/>
      <c r="AQ29" s="36"/>
      <c r="BE29" s="183"/>
    </row>
    <row r="30" spans="2:71" s="1" customFormat="1" ht="6.95" customHeight="1">
      <c r="B30" s="34"/>
      <c r="C30" s="35"/>
      <c r="D30" s="35"/>
      <c r="E30" s="35"/>
      <c r="F30" s="35"/>
      <c r="G30" s="35"/>
      <c r="H30" s="35"/>
      <c r="I30" s="35"/>
      <c r="J30" s="35"/>
      <c r="K30" s="35"/>
      <c r="L30" s="35"/>
      <c r="M30" s="35"/>
      <c r="N30" s="35"/>
      <c r="O30" s="35"/>
      <c r="P30" s="35"/>
      <c r="Q30" s="35"/>
      <c r="R30" s="35"/>
      <c r="S30" s="35"/>
      <c r="T30" s="35"/>
      <c r="U30" s="35"/>
      <c r="V30" s="35"/>
      <c r="W30" s="35"/>
      <c r="X30" s="35"/>
      <c r="Y30" s="35"/>
      <c r="Z30" s="35"/>
      <c r="AA30" s="35"/>
      <c r="AB30" s="35"/>
      <c r="AC30" s="35"/>
      <c r="AD30" s="35"/>
      <c r="AE30" s="35"/>
      <c r="AF30" s="35"/>
      <c r="AG30" s="35"/>
      <c r="AH30" s="35"/>
      <c r="AI30" s="35"/>
      <c r="AJ30" s="35"/>
      <c r="AK30" s="35"/>
      <c r="AL30" s="35"/>
      <c r="AM30" s="35"/>
      <c r="AN30" s="35"/>
      <c r="AO30" s="35"/>
      <c r="AP30" s="35"/>
      <c r="AQ30" s="36"/>
      <c r="BE30" s="183"/>
    </row>
    <row r="31" spans="2:71" s="2" customFormat="1" ht="14.45" customHeight="1">
      <c r="B31" s="39"/>
      <c r="C31" s="40"/>
      <c r="D31" s="41" t="s">
        <v>46</v>
      </c>
      <c r="E31" s="40"/>
      <c r="F31" s="41" t="s">
        <v>47</v>
      </c>
      <c r="G31" s="40"/>
      <c r="H31" s="40"/>
      <c r="I31" s="40"/>
      <c r="J31" s="40"/>
      <c r="K31" s="40"/>
      <c r="L31" s="193">
        <v>0.21</v>
      </c>
      <c r="M31" s="194"/>
      <c r="N31" s="194"/>
      <c r="O31" s="194"/>
      <c r="P31" s="40"/>
      <c r="Q31" s="40"/>
      <c r="R31" s="40"/>
      <c r="S31" s="40"/>
      <c r="T31" s="43" t="s">
        <v>48</v>
      </c>
      <c r="U31" s="40"/>
      <c r="V31" s="40"/>
      <c r="W31" s="195">
        <f>ROUND(AZ87+SUM(CD92:CD96),2)</f>
        <v>0</v>
      </c>
      <c r="X31" s="194"/>
      <c r="Y31" s="194"/>
      <c r="Z31" s="194"/>
      <c r="AA31" s="194"/>
      <c r="AB31" s="194"/>
      <c r="AC31" s="194"/>
      <c r="AD31" s="194"/>
      <c r="AE31" s="194"/>
      <c r="AF31" s="40"/>
      <c r="AG31" s="40"/>
      <c r="AH31" s="40"/>
      <c r="AI31" s="40"/>
      <c r="AJ31" s="40"/>
      <c r="AK31" s="195">
        <f>ROUND(AV87+SUM(BY92:BY96),2)</f>
        <v>0</v>
      </c>
      <c r="AL31" s="194"/>
      <c r="AM31" s="194"/>
      <c r="AN31" s="194"/>
      <c r="AO31" s="194"/>
      <c r="AP31" s="40"/>
      <c r="AQ31" s="44"/>
      <c r="BE31" s="183"/>
    </row>
    <row r="32" spans="2:71" s="2" customFormat="1" ht="14.45" customHeight="1">
      <c r="B32" s="39"/>
      <c r="C32" s="40"/>
      <c r="D32" s="40"/>
      <c r="E32" s="40"/>
      <c r="F32" s="41" t="s">
        <v>49</v>
      </c>
      <c r="G32" s="40"/>
      <c r="H32" s="40"/>
      <c r="I32" s="40"/>
      <c r="J32" s="40"/>
      <c r="K32" s="40"/>
      <c r="L32" s="193">
        <v>0.15</v>
      </c>
      <c r="M32" s="194"/>
      <c r="N32" s="194"/>
      <c r="O32" s="194"/>
      <c r="P32" s="40"/>
      <c r="Q32" s="40"/>
      <c r="R32" s="40"/>
      <c r="S32" s="40"/>
      <c r="T32" s="43" t="s">
        <v>48</v>
      </c>
      <c r="U32" s="40"/>
      <c r="V32" s="40"/>
      <c r="W32" s="195">
        <f>ROUND(BA87+SUM(CE92:CE96),2)</f>
        <v>0</v>
      </c>
      <c r="X32" s="194"/>
      <c r="Y32" s="194"/>
      <c r="Z32" s="194"/>
      <c r="AA32" s="194"/>
      <c r="AB32" s="194"/>
      <c r="AC32" s="194"/>
      <c r="AD32" s="194"/>
      <c r="AE32" s="194"/>
      <c r="AF32" s="40"/>
      <c r="AG32" s="40"/>
      <c r="AH32" s="40"/>
      <c r="AI32" s="40"/>
      <c r="AJ32" s="40"/>
      <c r="AK32" s="195">
        <f>ROUND(AW87+SUM(BZ92:BZ96),2)</f>
        <v>0</v>
      </c>
      <c r="AL32" s="194"/>
      <c r="AM32" s="194"/>
      <c r="AN32" s="194"/>
      <c r="AO32" s="194"/>
      <c r="AP32" s="40"/>
      <c r="AQ32" s="44"/>
      <c r="BE32" s="183"/>
    </row>
    <row r="33" spans="2:57" s="2" customFormat="1" ht="14.45" hidden="1" customHeight="1">
      <c r="B33" s="39"/>
      <c r="C33" s="40"/>
      <c r="D33" s="40"/>
      <c r="E33" s="40"/>
      <c r="F33" s="41" t="s">
        <v>50</v>
      </c>
      <c r="G33" s="40"/>
      <c r="H33" s="40"/>
      <c r="I33" s="40"/>
      <c r="J33" s="40"/>
      <c r="K33" s="40"/>
      <c r="L33" s="193">
        <v>0.21</v>
      </c>
      <c r="M33" s="194"/>
      <c r="N33" s="194"/>
      <c r="O33" s="194"/>
      <c r="P33" s="40"/>
      <c r="Q33" s="40"/>
      <c r="R33" s="40"/>
      <c r="S33" s="40"/>
      <c r="T33" s="43" t="s">
        <v>48</v>
      </c>
      <c r="U33" s="40"/>
      <c r="V33" s="40"/>
      <c r="W33" s="195">
        <f>ROUND(BB87+SUM(CF92:CF96),2)</f>
        <v>0</v>
      </c>
      <c r="X33" s="194"/>
      <c r="Y33" s="194"/>
      <c r="Z33" s="194"/>
      <c r="AA33" s="194"/>
      <c r="AB33" s="194"/>
      <c r="AC33" s="194"/>
      <c r="AD33" s="194"/>
      <c r="AE33" s="194"/>
      <c r="AF33" s="40"/>
      <c r="AG33" s="40"/>
      <c r="AH33" s="40"/>
      <c r="AI33" s="40"/>
      <c r="AJ33" s="40"/>
      <c r="AK33" s="195">
        <v>0</v>
      </c>
      <c r="AL33" s="194"/>
      <c r="AM33" s="194"/>
      <c r="AN33" s="194"/>
      <c r="AO33" s="194"/>
      <c r="AP33" s="40"/>
      <c r="AQ33" s="44"/>
      <c r="BE33" s="183"/>
    </row>
    <row r="34" spans="2:57" s="2" customFormat="1" ht="14.45" hidden="1" customHeight="1">
      <c r="B34" s="39"/>
      <c r="C34" s="40"/>
      <c r="D34" s="40"/>
      <c r="E34" s="40"/>
      <c r="F34" s="41" t="s">
        <v>51</v>
      </c>
      <c r="G34" s="40"/>
      <c r="H34" s="40"/>
      <c r="I34" s="40"/>
      <c r="J34" s="40"/>
      <c r="K34" s="40"/>
      <c r="L34" s="193">
        <v>0.15</v>
      </c>
      <c r="M34" s="194"/>
      <c r="N34" s="194"/>
      <c r="O34" s="194"/>
      <c r="P34" s="40"/>
      <c r="Q34" s="40"/>
      <c r="R34" s="40"/>
      <c r="S34" s="40"/>
      <c r="T34" s="43" t="s">
        <v>48</v>
      </c>
      <c r="U34" s="40"/>
      <c r="V34" s="40"/>
      <c r="W34" s="195">
        <f>ROUND(BC87+SUM(CG92:CG96),2)</f>
        <v>0</v>
      </c>
      <c r="X34" s="194"/>
      <c r="Y34" s="194"/>
      <c r="Z34" s="194"/>
      <c r="AA34" s="194"/>
      <c r="AB34" s="194"/>
      <c r="AC34" s="194"/>
      <c r="AD34" s="194"/>
      <c r="AE34" s="194"/>
      <c r="AF34" s="40"/>
      <c r="AG34" s="40"/>
      <c r="AH34" s="40"/>
      <c r="AI34" s="40"/>
      <c r="AJ34" s="40"/>
      <c r="AK34" s="195">
        <v>0</v>
      </c>
      <c r="AL34" s="194"/>
      <c r="AM34" s="194"/>
      <c r="AN34" s="194"/>
      <c r="AO34" s="194"/>
      <c r="AP34" s="40"/>
      <c r="AQ34" s="44"/>
      <c r="BE34" s="183"/>
    </row>
    <row r="35" spans="2:57" s="2" customFormat="1" ht="14.45" hidden="1" customHeight="1">
      <c r="B35" s="39"/>
      <c r="C35" s="40"/>
      <c r="D35" s="40"/>
      <c r="E35" s="40"/>
      <c r="F35" s="41" t="s">
        <v>52</v>
      </c>
      <c r="G35" s="40"/>
      <c r="H35" s="40"/>
      <c r="I35" s="40"/>
      <c r="J35" s="40"/>
      <c r="K35" s="40"/>
      <c r="L35" s="193">
        <v>0</v>
      </c>
      <c r="M35" s="194"/>
      <c r="N35" s="194"/>
      <c r="O35" s="194"/>
      <c r="P35" s="40"/>
      <c r="Q35" s="40"/>
      <c r="R35" s="40"/>
      <c r="S35" s="40"/>
      <c r="T35" s="43" t="s">
        <v>48</v>
      </c>
      <c r="U35" s="40"/>
      <c r="V35" s="40"/>
      <c r="W35" s="195">
        <f>ROUND(BD87+SUM(CH92:CH96),2)</f>
        <v>0</v>
      </c>
      <c r="X35" s="194"/>
      <c r="Y35" s="194"/>
      <c r="Z35" s="194"/>
      <c r="AA35" s="194"/>
      <c r="AB35" s="194"/>
      <c r="AC35" s="194"/>
      <c r="AD35" s="194"/>
      <c r="AE35" s="194"/>
      <c r="AF35" s="40"/>
      <c r="AG35" s="40"/>
      <c r="AH35" s="40"/>
      <c r="AI35" s="40"/>
      <c r="AJ35" s="40"/>
      <c r="AK35" s="195">
        <v>0</v>
      </c>
      <c r="AL35" s="194"/>
      <c r="AM35" s="194"/>
      <c r="AN35" s="194"/>
      <c r="AO35" s="194"/>
      <c r="AP35" s="40"/>
      <c r="AQ35" s="44"/>
    </row>
    <row r="36" spans="2:57" s="1" customFormat="1" ht="6.95" customHeight="1">
      <c r="B36" s="34"/>
      <c r="C36" s="35"/>
      <c r="D36" s="35"/>
      <c r="E36" s="35"/>
      <c r="F36" s="35"/>
      <c r="G36" s="35"/>
      <c r="H36" s="35"/>
      <c r="I36" s="35"/>
      <c r="J36" s="35"/>
      <c r="K36" s="35"/>
      <c r="L36" s="35"/>
      <c r="M36" s="35"/>
      <c r="N36" s="35"/>
      <c r="O36" s="35"/>
      <c r="P36" s="35"/>
      <c r="Q36" s="35"/>
      <c r="R36" s="35"/>
      <c r="S36" s="35"/>
      <c r="T36" s="35"/>
      <c r="U36" s="35"/>
      <c r="V36" s="35"/>
      <c r="W36" s="35"/>
      <c r="X36" s="35"/>
      <c r="Y36" s="35"/>
      <c r="Z36" s="35"/>
      <c r="AA36" s="35"/>
      <c r="AB36" s="35"/>
      <c r="AC36" s="35"/>
      <c r="AD36" s="35"/>
      <c r="AE36" s="35"/>
      <c r="AF36" s="35"/>
      <c r="AG36" s="35"/>
      <c r="AH36" s="35"/>
      <c r="AI36" s="35"/>
      <c r="AJ36" s="35"/>
      <c r="AK36" s="35"/>
      <c r="AL36" s="35"/>
      <c r="AM36" s="35"/>
      <c r="AN36" s="35"/>
      <c r="AO36" s="35"/>
      <c r="AP36" s="35"/>
      <c r="AQ36" s="36"/>
    </row>
    <row r="37" spans="2:57" s="1" customFormat="1" ht="25.9" customHeight="1">
      <c r="B37" s="34"/>
      <c r="C37" s="45"/>
      <c r="D37" s="46" t="s">
        <v>53</v>
      </c>
      <c r="E37" s="47"/>
      <c r="F37" s="47"/>
      <c r="G37" s="47"/>
      <c r="H37" s="47"/>
      <c r="I37" s="47"/>
      <c r="J37" s="47"/>
      <c r="K37" s="47"/>
      <c r="L37" s="47"/>
      <c r="M37" s="47"/>
      <c r="N37" s="47"/>
      <c r="O37" s="47"/>
      <c r="P37" s="47"/>
      <c r="Q37" s="47"/>
      <c r="R37" s="47"/>
      <c r="S37" s="47"/>
      <c r="T37" s="48" t="s">
        <v>54</v>
      </c>
      <c r="U37" s="47"/>
      <c r="V37" s="47"/>
      <c r="W37" s="47"/>
      <c r="X37" s="196" t="s">
        <v>55</v>
      </c>
      <c r="Y37" s="197"/>
      <c r="Z37" s="197"/>
      <c r="AA37" s="197"/>
      <c r="AB37" s="197"/>
      <c r="AC37" s="47"/>
      <c r="AD37" s="47"/>
      <c r="AE37" s="47"/>
      <c r="AF37" s="47"/>
      <c r="AG37" s="47"/>
      <c r="AH37" s="47"/>
      <c r="AI37" s="47"/>
      <c r="AJ37" s="47"/>
      <c r="AK37" s="198">
        <f>SUM(AK29:AK35)</f>
        <v>0</v>
      </c>
      <c r="AL37" s="197"/>
      <c r="AM37" s="197"/>
      <c r="AN37" s="197"/>
      <c r="AO37" s="199"/>
      <c r="AP37" s="45"/>
      <c r="AQ37" s="36"/>
    </row>
    <row r="38" spans="2:57" s="1" customFormat="1" ht="14.45" customHeight="1">
      <c r="B38" s="34"/>
      <c r="C38" s="35"/>
      <c r="D38" s="35"/>
      <c r="E38" s="35"/>
      <c r="F38" s="35"/>
      <c r="G38" s="35"/>
      <c r="H38" s="35"/>
      <c r="I38" s="35"/>
      <c r="J38" s="35"/>
      <c r="K38" s="35"/>
      <c r="L38" s="35"/>
      <c r="M38" s="35"/>
      <c r="N38" s="35"/>
      <c r="O38" s="35"/>
      <c r="P38" s="35"/>
      <c r="Q38" s="35"/>
      <c r="R38" s="35"/>
      <c r="S38" s="35"/>
      <c r="T38" s="35"/>
      <c r="U38" s="35"/>
      <c r="V38" s="35"/>
      <c r="W38" s="35"/>
      <c r="X38" s="35"/>
      <c r="Y38" s="35"/>
      <c r="Z38" s="35"/>
      <c r="AA38" s="35"/>
      <c r="AB38" s="35"/>
      <c r="AC38" s="35"/>
      <c r="AD38" s="35"/>
      <c r="AE38" s="35"/>
      <c r="AF38" s="35"/>
      <c r="AG38" s="35"/>
      <c r="AH38" s="35"/>
      <c r="AI38" s="35"/>
      <c r="AJ38" s="35"/>
      <c r="AK38" s="35"/>
      <c r="AL38" s="35"/>
      <c r="AM38" s="35"/>
      <c r="AN38" s="35"/>
      <c r="AO38" s="35"/>
      <c r="AP38" s="35"/>
      <c r="AQ38" s="36"/>
    </row>
    <row r="39" spans="2:57" ht="13.5">
      <c r="B39" s="21"/>
      <c r="C39" s="25"/>
      <c r="D39" s="25"/>
      <c r="E39" s="25"/>
      <c r="F39" s="25"/>
      <c r="G39" s="25"/>
      <c r="H39" s="25"/>
      <c r="I39" s="25"/>
      <c r="J39" s="25"/>
      <c r="K39" s="25"/>
      <c r="L39" s="25"/>
      <c r="M39" s="25"/>
      <c r="N39" s="25"/>
      <c r="O39" s="25"/>
      <c r="P39" s="25"/>
      <c r="Q39" s="25"/>
      <c r="R39" s="25"/>
      <c r="S39" s="25"/>
      <c r="T39" s="25"/>
      <c r="U39" s="25"/>
      <c r="V39" s="25"/>
      <c r="W39" s="25"/>
      <c r="X39" s="25"/>
      <c r="Y39" s="25"/>
      <c r="Z39" s="25"/>
      <c r="AA39" s="25"/>
      <c r="AB39" s="25"/>
      <c r="AC39" s="25"/>
      <c r="AD39" s="25"/>
      <c r="AE39" s="25"/>
      <c r="AF39" s="25"/>
      <c r="AG39" s="25"/>
      <c r="AH39" s="25"/>
      <c r="AI39" s="25"/>
      <c r="AJ39" s="25"/>
      <c r="AK39" s="25"/>
      <c r="AL39" s="25"/>
      <c r="AM39" s="25"/>
      <c r="AN39" s="25"/>
      <c r="AO39" s="25"/>
      <c r="AP39" s="25"/>
      <c r="AQ39" s="22"/>
    </row>
    <row r="40" spans="2:57" ht="13.5">
      <c r="B40" s="21"/>
      <c r="C40" s="25"/>
      <c r="D40" s="25"/>
      <c r="E40" s="25"/>
      <c r="F40" s="25"/>
      <c r="G40" s="25"/>
      <c r="H40" s="25"/>
      <c r="I40" s="25"/>
      <c r="J40" s="25"/>
      <c r="K40" s="25"/>
      <c r="L40" s="25"/>
      <c r="M40" s="25"/>
      <c r="N40" s="25"/>
      <c r="O40" s="25"/>
      <c r="P40" s="25"/>
      <c r="Q40" s="25"/>
      <c r="R40" s="25"/>
      <c r="S40" s="25"/>
      <c r="T40" s="25"/>
      <c r="U40" s="25"/>
      <c r="V40" s="25"/>
      <c r="W40" s="25"/>
      <c r="X40" s="25"/>
      <c r="Y40" s="25"/>
      <c r="Z40" s="25"/>
      <c r="AA40" s="25"/>
      <c r="AB40" s="25"/>
      <c r="AC40" s="25"/>
      <c r="AD40" s="25"/>
      <c r="AE40" s="25"/>
      <c r="AF40" s="25"/>
      <c r="AG40" s="25"/>
      <c r="AH40" s="25"/>
      <c r="AI40" s="25"/>
      <c r="AJ40" s="25"/>
      <c r="AK40" s="25"/>
      <c r="AL40" s="25"/>
      <c r="AM40" s="25"/>
      <c r="AN40" s="25"/>
      <c r="AO40" s="25"/>
      <c r="AP40" s="25"/>
      <c r="AQ40" s="22"/>
    </row>
    <row r="41" spans="2:57" ht="13.5">
      <c r="B41" s="21"/>
      <c r="C41" s="25"/>
      <c r="D41" s="25"/>
      <c r="E41" s="25"/>
      <c r="F41" s="25"/>
      <c r="G41" s="25"/>
      <c r="H41" s="25"/>
      <c r="I41" s="25"/>
      <c r="J41" s="25"/>
      <c r="K41" s="25"/>
      <c r="L41" s="25"/>
      <c r="M41" s="25"/>
      <c r="N41" s="25"/>
      <c r="O41" s="25"/>
      <c r="P41" s="25"/>
      <c r="Q41" s="25"/>
      <c r="R41" s="25"/>
      <c r="S41" s="25"/>
      <c r="T41" s="25"/>
      <c r="U41" s="25"/>
      <c r="V41" s="25"/>
      <c r="W41" s="25"/>
      <c r="X41" s="25"/>
      <c r="Y41" s="25"/>
      <c r="Z41" s="25"/>
      <c r="AA41" s="25"/>
      <c r="AB41" s="25"/>
      <c r="AC41" s="25"/>
      <c r="AD41" s="25"/>
      <c r="AE41" s="25"/>
      <c r="AF41" s="25"/>
      <c r="AG41" s="25"/>
      <c r="AH41" s="25"/>
      <c r="AI41" s="25"/>
      <c r="AJ41" s="25"/>
      <c r="AK41" s="25"/>
      <c r="AL41" s="25"/>
      <c r="AM41" s="25"/>
      <c r="AN41" s="25"/>
      <c r="AO41" s="25"/>
      <c r="AP41" s="25"/>
      <c r="AQ41" s="22"/>
    </row>
    <row r="42" spans="2:57" ht="13.5">
      <c r="B42" s="21"/>
      <c r="C42" s="25"/>
      <c r="D42" s="25"/>
      <c r="E42" s="25"/>
      <c r="F42" s="25"/>
      <c r="G42" s="25"/>
      <c r="H42" s="25"/>
      <c r="I42" s="25"/>
      <c r="J42" s="25"/>
      <c r="K42" s="25"/>
      <c r="L42" s="25"/>
      <c r="M42" s="25"/>
      <c r="N42" s="25"/>
      <c r="O42" s="25"/>
      <c r="P42" s="25"/>
      <c r="Q42" s="25"/>
      <c r="R42" s="25"/>
      <c r="S42" s="25"/>
      <c r="T42" s="25"/>
      <c r="U42" s="25"/>
      <c r="V42" s="25"/>
      <c r="W42" s="25"/>
      <c r="X42" s="25"/>
      <c r="Y42" s="25"/>
      <c r="Z42" s="25"/>
      <c r="AA42" s="25"/>
      <c r="AB42" s="25"/>
      <c r="AC42" s="25"/>
      <c r="AD42" s="25"/>
      <c r="AE42" s="25"/>
      <c r="AF42" s="25"/>
      <c r="AG42" s="25"/>
      <c r="AH42" s="25"/>
      <c r="AI42" s="25"/>
      <c r="AJ42" s="25"/>
      <c r="AK42" s="25"/>
      <c r="AL42" s="25"/>
      <c r="AM42" s="25"/>
      <c r="AN42" s="25"/>
      <c r="AO42" s="25"/>
      <c r="AP42" s="25"/>
      <c r="AQ42" s="22"/>
    </row>
    <row r="43" spans="2:57" ht="13.5">
      <c r="B43" s="21"/>
      <c r="C43" s="25"/>
      <c r="D43" s="25"/>
      <c r="E43" s="25"/>
      <c r="F43" s="25"/>
      <c r="G43" s="25"/>
      <c r="H43" s="25"/>
      <c r="I43" s="25"/>
      <c r="J43" s="25"/>
      <c r="K43" s="25"/>
      <c r="L43" s="25"/>
      <c r="M43" s="25"/>
      <c r="N43" s="25"/>
      <c r="O43" s="25"/>
      <c r="P43" s="25"/>
      <c r="Q43" s="25"/>
      <c r="R43" s="25"/>
      <c r="S43" s="25"/>
      <c r="T43" s="25"/>
      <c r="U43" s="25"/>
      <c r="V43" s="25"/>
      <c r="W43" s="25"/>
      <c r="X43" s="25"/>
      <c r="Y43" s="25"/>
      <c r="Z43" s="25"/>
      <c r="AA43" s="25"/>
      <c r="AB43" s="25"/>
      <c r="AC43" s="25"/>
      <c r="AD43" s="25"/>
      <c r="AE43" s="25"/>
      <c r="AF43" s="25"/>
      <c r="AG43" s="25"/>
      <c r="AH43" s="25"/>
      <c r="AI43" s="25"/>
      <c r="AJ43" s="25"/>
      <c r="AK43" s="25"/>
      <c r="AL43" s="25"/>
      <c r="AM43" s="25"/>
      <c r="AN43" s="25"/>
      <c r="AO43" s="25"/>
      <c r="AP43" s="25"/>
      <c r="AQ43" s="22"/>
    </row>
    <row r="44" spans="2:57" ht="13.5">
      <c r="B44" s="21"/>
      <c r="C44" s="25"/>
      <c r="D44" s="25"/>
      <c r="E44" s="25"/>
      <c r="F44" s="25"/>
      <c r="G44" s="25"/>
      <c r="H44" s="25"/>
      <c r="I44" s="25"/>
      <c r="J44" s="25"/>
      <c r="K44" s="25"/>
      <c r="L44" s="25"/>
      <c r="M44" s="25"/>
      <c r="N44" s="25"/>
      <c r="O44" s="25"/>
      <c r="P44" s="25"/>
      <c r="Q44" s="25"/>
      <c r="R44" s="25"/>
      <c r="S44" s="25"/>
      <c r="T44" s="25"/>
      <c r="U44" s="25"/>
      <c r="V44" s="25"/>
      <c r="W44" s="25"/>
      <c r="X44" s="25"/>
      <c r="Y44" s="25"/>
      <c r="Z44" s="25"/>
      <c r="AA44" s="25"/>
      <c r="AB44" s="25"/>
      <c r="AC44" s="25"/>
      <c r="AD44" s="25"/>
      <c r="AE44" s="25"/>
      <c r="AF44" s="25"/>
      <c r="AG44" s="25"/>
      <c r="AH44" s="25"/>
      <c r="AI44" s="25"/>
      <c r="AJ44" s="25"/>
      <c r="AK44" s="25"/>
      <c r="AL44" s="25"/>
      <c r="AM44" s="25"/>
      <c r="AN44" s="25"/>
      <c r="AO44" s="25"/>
      <c r="AP44" s="25"/>
      <c r="AQ44" s="22"/>
    </row>
    <row r="45" spans="2:57" ht="13.5">
      <c r="B45" s="21"/>
      <c r="C45" s="25"/>
      <c r="D45" s="25"/>
      <c r="E45" s="25"/>
      <c r="F45" s="25"/>
      <c r="G45" s="25"/>
      <c r="H45" s="25"/>
      <c r="I45" s="25"/>
      <c r="J45" s="25"/>
      <c r="K45" s="25"/>
      <c r="L45" s="25"/>
      <c r="M45" s="25"/>
      <c r="N45" s="25"/>
      <c r="O45" s="25"/>
      <c r="P45" s="25"/>
      <c r="Q45" s="25"/>
      <c r="R45" s="25"/>
      <c r="S45" s="25"/>
      <c r="T45" s="25"/>
      <c r="U45" s="25"/>
      <c r="V45" s="25"/>
      <c r="W45" s="25"/>
      <c r="X45" s="25"/>
      <c r="Y45" s="25"/>
      <c r="Z45" s="25"/>
      <c r="AA45" s="25"/>
      <c r="AB45" s="25"/>
      <c r="AC45" s="25"/>
      <c r="AD45" s="25"/>
      <c r="AE45" s="25"/>
      <c r="AF45" s="25"/>
      <c r="AG45" s="25"/>
      <c r="AH45" s="25"/>
      <c r="AI45" s="25"/>
      <c r="AJ45" s="25"/>
      <c r="AK45" s="25"/>
      <c r="AL45" s="25"/>
      <c r="AM45" s="25"/>
      <c r="AN45" s="25"/>
      <c r="AO45" s="25"/>
      <c r="AP45" s="25"/>
      <c r="AQ45" s="22"/>
    </row>
    <row r="46" spans="2:57" ht="13.5">
      <c r="B46" s="21"/>
      <c r="C46" s="25"/>
      <c r="D46" s="25"/>
      <c r="E46" s="25"/>
      <c r="F46" s="25"/>
      <c r="G46" s="25"/>
      <c r="H46" s="25"/>
      <c r="I46" s="25"/>
      <c r="J46" s="25"/>
      <c r="K46" s="25"/>
      <c r="L46" s="25"/>
      <c r="M46" s="25"/>
      <c r="N46" s="25"/>
      <c r="O46" s="25"/>
      <c r="P46" s="25"/>
      <c r="Q46" s="25"/>
      <c r="R46" s="25"/>
      <c r="S46" s="25"/>
      <c r="T46" s="25"/>
      <c r="U46" s="25"/>
      <c r="V46" s="25"/>
      <c r="W46" s="25"/>
      <c r="X46" s="25"/>
      <c r="Y46" s="25"/>
      <c r="Z46" s="25"/>
      <c r="AA46" s="25"/>
      <c r="AB46" s="25"/>
      <c r="AC46" s="25"/>
      <c r="AD46" s="25"/>
      <c r="AE46" s="25"/>
      <c r="AF46" s="25"/>
      <c r="AG46" s="25"/>
      <c r="AH46" s="25"/>
      <c r="AI46" s="25"/>
      <c r="AJ46" s="25"/>
      <c r="AK46" s="25"/>
      <c r="AL46" s="25"/>
      <c r="AM46" s="25"/>
      <c r="AN46" s="25"/>
      <c r="AO46" s="25"/>
      <c r="AP46" s="25"/>
      <c r="AQ46" s="22"/>
    </row>
    <row r="47" spans="2:57" ht="13.5">
      <c r="B47" s="21"/>
      <c r="C47" s="25"/>
      <c r="D47" s="25"/>
      <c r="E47" s="25"/>
      <c r="F47" s="25"/>
      <c r="G47" s="25"/>
      <c r="H47" s="25"/>
      <c r="I47" s="25"/>
      <c r="J47" s="25"/>
      <c r="K47" s="25"/>
      <c r="L47" s="25"/>
      <c r="M47" s="25"/>
      <c r="N47" s="25"/>
      <c r="O47" s="25"/>
      <c r="P47" s="25"/>
      <c r="Q47" s="25"/>
      <c r="R47" s="25"/>
      <c r="S47" s="25"/>
      <c r="T47" s="25"/>
      <c r="U47" s="25"/>
      <c r="V47" s="25"/>
      <c r="W47" s="25"/>
      <c r="X47" s="25"/>
      <c r="Y47" s="25"/>
      <c r="Z47" s="25"/>
      <c r="AA47" s="25"/>
      <c r="AB47" s="25"/>
      <c r="AC47" s="25"/>
      <c r="AD47" s="25"/>
      <c r="AE47" s="25"/>
      <c r="AF47" s="25"/>
      <c r="AG47" s="25"/>
      <c r="AH47" s="25"/>
      <c r="AI47" s="25"/>
      <c r="AJ47" s="25"/>
      <c r="AK47" s="25"/>
      <c r="AL47" s="25"/>
      <c r="AM47" s="25"/>
      <c r="AN47" s="25"/>
      <c r="AO47" s="25"/>
      <c r="AP47" s="25"/>
      <c r="AQ47" s="22"/>
    </row>
    <row r="48" spans="2:57" ht="13.5">
      <c r="B48" s="21"/>
      <c r="C48" s="25"/>
      <c r="D48" s="25"/>
      <c r="E48" s="25"/>
      <c r="F48" s="25"/>
      <c r="G48" s="25"/>
      <c r="H48" s="25"/>
      <c r="I48" s="25"/>
      <c r="J48" s="25"/>
      <c r="K48" s="25"/>
      <c r="L48" s="25"/>
      <c r="M48" s="25"/>
      <c r="N48" s="25"/>
      <c r="O48" s="25"/>
      <c r="P48" s="25"/>
      <c r="Q48" s="25"/>
      <c r="R48" s="25"/>
      <c r="S48" s="25"/>
      <c r="T48" s="25"/>
      <c r="U48" s="25"/>
      <c r="V48" s="25"/>
      <c r="W48" s="25"/>
      <c r="X48" s="25"/>
      <c r="Y48" s="25"/>
      <c r="Z48" s="25"/>
      <c r="AA48" s="25"/>
      <c r="AB48" s="25"/>
      <c r="AC48" s="25"/>
      <c r="AD48" s="25"/>
      <c r="AE48" s="25"/>
      <c r="AF48" s="25"/>
      <c r="AG48" s="25"/>
      <c r="AH48" s="25"/>
      <c r="AI48" s="25"/>
      <c r="AJ48" s="25"/>
      <c r="AK48" s="25"/>
      <c r="AL48" s="25"/>
      <c r="AM48" s="25"/>
      <c r="AN48" s="25"/>
      <c r="AO48" s="25"/>
      <c r="AP48" s="25"/>
      <c r="AQ48" s="22"/>
    </row>
    <row r="49" spans="2:43" s="1" customFormat="1">
      <c r="B49" s="34"/>
      <c r="C49" s="35"/>
      <c r="D49" s="49" t="s">
        <v>56</v>
      </c>
      <c r="E49" s="50"/>
      <c r="F49" s="50"/>
      <c r="G49" s="50"/>
      <c r="H49" s="50"/>
      <c r="I49" s="50"/>
      <c r="J49" s="50"/>
      <c r="K49" s="50"/>
      <c r="L49" s="50"/>
      <c r="M49" s="50"/>
      <c r="N49" s="50"/>
      <c r="O49" s="50"/>
      <c r="P49" s="50"/>
      <c r="Q49" s="50"/>
      <c r="R49" s="50"/>
      <c r="S49" s="50"/>
      <c r="T49" s="50"/>
      <c r="U49" s="50"/>
      <c r="V49" s="50"/>
      <c r="W49" s="50"/>
      <c r="X49" s="50"/>
      <c r="Y49" s="50"/>
      <c r="Z49" s="51"/>
      <c r="AA49" s="35"/>
      <c r="AB49" s="35"/>
      <c r="AC49" s="49" t="s">
        <v>57</v>
      </c>
      <c r="AD49" s="50"/>
      <c r="AE49" s="50"/>
      <c r="AF49" s="50"/>
      <c r="AG49" s="50"/>
      <c r="AH49" s="50"/>
      <c r="AI49" s="50"/>
      <c r="AJ49" s="50"/>
      <c r="AK49" s="50"/>
      <c r="AL49" s="50"/>
      <c r="AM49" s="50"/>
      <c r="AN49" s="50"/>
      <c r="AO49" s="51"/>
      <c r="AP49" s="35"/>
      <c r="AQ49" s="36"/>
    </row>
    <row r="50" spans="2:43" ht="13.5">
      <c r="B50" s="21"/>
      <c r="C50" s="25"/>
      <c r="D50" s="52"/>
      <c r="E50" s="25"/>
      <c r="F50" s="25"/>
      <c r="G50" s="25"/>
      <c r="H50" s="25"/>
      <c r="I50" s="25"/>
      <c r="J50" s="25"/>
      <c r="K50" s="25"/>
      <c r="L50" s="25"/>
      <c r="M50" s="25"/>
      <c r="N50" s="25"/>
      <c r="O50" s="25"/>
      <c r="P50" s="25"/>
      <c r="Q50" s="25"/>
      <c r="R50" s="25"/>
      <c r="S50" s="25"/>
      <c r="T50" s="25"/>
      <c r="U50" s="25"/>
      <c r="V50" s="25"/>
      <c r="W50" s="25"/>
      <c r="X50" s="25"/>
      <c r="Y50" s="25"/>
      <c r="Z50" s="53"/>
      <c r="AA50" s="25"/>
      <c r="AB50" s="25"/>
      <c r="AC50" s="52"/>
      <c r="AD50" s="25"/>
      <c r="AE50" s="25"/>
      <c r="AF50" s="25"/>
      <c r="AG50" s="25"/>
      <c r="AH50" s="25"/>
      <c r="AI50" s="25"/>
      <c r="AJ50" s="25"/>
      <c r="AK50" s="25"/>
      <c r="AL50" s="25"/>
      <c r="AM50" s="25"/>
      <c r="AN50" s="25"/>
      <c r="AO50" s="53"/>
      <c r="AP50" s="25"/>
      <c r="AQ50" s="22"/>
    </row>
    <row r="51" spans="2:43" ht="13.5">
      <c r="B51" s="21"/>
      <c r="C51" s="25"/>
      <c r="D51" s="52"/>
      <c r="E51" s="25"/>
      <c r="F51" s="25"/>
      <c r="G51" s="25"/>
      <c r="H51" s="25"/>
      <c r="I51" s="25"/>
      <c r="J51" s="25"/>
      <c r="K51" s="25"/>
      <c r="L51" s="25"/>
      <c r="M51" s="25"/>
      <c r="N51" s="25"/>
      <c r="O51" s="25"/>
      <c r="P51" s="25"/>
      <c r="Q51" s="25"/>
      <c r="R51" s="25"/>
      <c r="S51" s="25"/>
      <c r="T51" s="25"/>
      <c r="U51" s="25"/>
      <c r="V51" s="25"/>
      <c r="W51" s="25"/>
      <c r="X51" s="25"/>
      <c r="Y51" s="25"/>
      <c r="Z51" s="53"/>
      <c r="AA51" s="25"/>
      <c r="AB51" s="25"/>
      <c r="AC51" s="52"/>
      <c r="AD51" s="25"/>
      <c r="AE51" s="25"/>
      <c r="AF51" s="25"/>
      <c r="AG51" s="25"/>
      <c r="AH51" s="25"/>
      <c r="AI51" s="25"/>
      <c r="AJ51" s="25"/>
      <c r="AK51" s="25"/>
      <c r="AL51" s="25"/>
      <c r="AM51" s="25"/>
      <c r="AN51" s="25"/>
      <c r="AO51" s="53"/>
      <c r="AP51" s="25"/>
      <c r="AQ51" s="22"/>
    </row>
    <row r="52" spans="2:43" ht="13.5">
      <c r="B52" s="21"/>
      <c r="C52" s="25"/>
      <c r="D52" s="52"/>
      <c r="E52" s="25"/>
      <c r="F52" s="25"/>
      <c r="G52" s="25"/>
      <c r="H52" s="25"/>
      <c r="I52" s="25"/>
      <c r="J52" s="25"/>
      <c r="K52" s="25"/>
      <c r="L52" s="25"/>
      <c r="M52" s="25"/>
      <c r="N52" s="25"/>
      <c r="O52" s="25"/>
      <c r="P52" s="25"/>
      <c r="Q52" s="25"/>
      <c r="R52" s="25"/>
      <c r="S52" s="25"/>
      <c r="T52" s="25"/>
      <c r="U52" s="25"/>
      <c r="V52" s="25"/>
      <c r="W52" s="25"/>
      <c r="X52" s="25"/>
      <c r="Y52" s="25"/>
      <c r="Z52" s="53"/>
      <c r="AA52" s="25"/>
      <c r="AB52" s="25"/>
      <c r="AC52" s="52"/>
      <c r="AD52" s="25"/>
      <c r="AE52" s="25"/>
      <c r="AF52" s="25"/>
      <c r="AG52" s="25"/>
      <c r="AH52" s="25"/>
      <c r="AI52" s="25"/>
      <c r="AJ52" s="25"/>
      <c r="AK52" s="25"/>
      <c r="AL52" s="25"/>
      <c r="AM52" s="25"/>
      <c r="AN52" s="25"/>
      <c r="AO52" s="53"/>
      <c r="AP52" s="25"/>
      <c r="AQ52" s="22"/>
    </row>
    <row r="53" spans="2:43" ht="13.5">
      <c r="B53" s="21"/>
      <c r="C53" s="25"/>
      <c r="D53" s="52"/>
      <c r="E53" s="25"/>
      <c r="F53" s="25"/>
      <c r="G53" s="25"/>
      <c r="H53" s="25"/>
      <c r="I53" s="25"/>
      <c r="J53" s="25"/>
      <c r="K53" s="25"/>
      <c r="L53" s="25"/>
      <c r="M53" s="25"/>
      <c r="N53" s="25"/>
      <c r="O53" s="25"/>
      <c r="P53" s="25"/>
      <c r="Q53" s="25"/>
      <c r="R53" s="25"/>
      <c r="S53" s="25"/>
      <c r="T53" s="25"/>
      <c r="U53" s="25"/>
      <c r="V53" s="25"/>
      <c r="W53" s="25"/>
      <c r="X53" s="25"/>
      <c r="Y53" s="25"/>
      <c r="Z53" s="53"/>
      <c r="AA53" s="25"/>
      <c r="AB53" s="25"/>
      <c r="AC53" s="52"/>
      <c r="AD53" s="25"/>
      <c r="AE53" s="25"/>
      <c r="AF53" s="25"/>
      <c r="AG53" s="25"/>
      <c r="AH53" s="25"/>
      <c r="AI53" s="25"/>
      <c r="AJ53" s="25"/>
      <c r="AK53" s="25"/>
      <c r="AL53" s="25"/>
      <c r="AM53" s="25"/>
      <c r="AN53" s="25"/>
      <c r="AO53" s="53"/>
      <c r="AP53" s="25"/>
      <c r="AQ53" s="22"/>
    </row>
    <row r="54" spans="2:43" ht="13.5">
      <c r="B54" s="21"/>
      <c r="C54" s="25"/>
      <c r="D54" s="52"/>
      <c r="E54" s="25"/>
      <c r="F54" s="25"/>
      <c r="G54" s="25"/>
      <c r="H54" s="25"/>
      <c r="I54" s="25"/>
      <c r="J54" s="25"/>
      <c r="K54" s="25"/>
      <c r="L54" s="25"/>
      <c r="M54" s="25"/>
      <c r="N54" s="25"/>
      <c r="O54" s="25"/>
      <c r="P54" s="25"/>
      <c r="Q54" s="25"/>
      <c r="R54" s="25"/>
      <c r="S54" s="25"/>
      <c r="T54" s="25"/>
      <c r="U54" s="25"/>
      <c r="V54" s="25"/>
      <c r="W54" s="25"/>
      <c r="X54" s="25"/>
      <c r="Y54" s="25"/>
      <c r="Z54" s="53"/>
      <c r="AA54" s="25"/>
      <c r="AB54" s="25"/>
      <c r="AC54" s="52"/>
      <c r="AD54" s="25"/>
      <c r="AE54" s="25"/>
      <c r="AF54" s="25"/>
      <c r="AG54" s="25"/>
      <c r="AH54" s="25"/>
      <c r="AI54" s="25"/>
      <c r="AJ54" s="25"/>
      <c r="AK54" s="25"/>
      <c r="AL54" s="25"/>
      <c r="AM54" s="25"/>
      <c r="AN54" s="25"/>
      <c r="AO54" s="53"/>
      <c r="AP54" s="25"/>
      <c r="AQ54" s="22"/>
    </row>
    <row r="55" spans="2:43" ht="13.5">
      <c r="B55" s="21"/>
      <c r="C55" s="25"/>
      <c r="D55" s="52"/>
      <c r="E55" s="25"/>
      <c r="F55" s="25"/>
      <c r="G55" s="25"/>
      <c r="H55" s="25"/>
      <c r="I55" s="25"/>
      <c r="J55" s="25"/>
      <c r="K55" s="25"/>
      <c r="L55" s="25"/>
      <c r="M55" s="25"/>
      <c r="N55" s="25"/>
      <c r="O55" s="25"/>
      <c r="P55" s="25"/>
      <c r="Q55" s="25"/>
      <c r="R55" s="25"/>
      <c r="S55" s="25"/>
      <c r="T55" s="25"/>
      <c r="U55" s="25"/>
      <c r="V55" s="25"/>
      <c r="W55" s="25"/>
      <c r="X55" s="25"/>
      <c r="Y55" s="25"/>
      <c r="Z55" s="53"/>
      <c r="AA55" s="25"/>
      <c r="AB55" s="25"/>
      <c r="AC55" s="52"/>
      <c r="AD55" s="25"/>
      <c r="AE55" s="25"/>
      <c r="AF55" s="25"/>
      <c r="AG55" s="25"/>
      <c r="AH55" s="25"/>
      <c r="AI55" s="25"/>
      <c r="AJ55" s="25"/>
      <c r="AK55" s="25"/>
      <c r="AL55" s="25"/>
      <c r="AM55" s="25"/>
      <c r="AN55" s="25"/>
      <c r="AO55" s="53"/>
      <c r="AP55" s="25"/>
      <c r="AQ55" s="22"/>
    </row>
    <row r="56" spans="2:43" ht="13.5">
      <c r="B56" s="21"/>
      <c r="C56" s="25"/>
      <c r="D56" s="52"/>
      <c r="E56" s="25"/>
      <c r="F56" s="25"/>
      <c r="G56" s="25"/>
      <c r="H56" s="25"/>
      <c r="I56" s="25"/>
      <c r="J56" s="25"/>
      <c r="K56" s="25"/>
      <c r="L56" s="25"/>
      <c r="M56" s="25"/>
      <c r="N56" s="25"/>
      <c r="O56" s="25"/>
      <c r="P56" s="25"/>
      <c r="Q56" s="25"/>
      <c r="R56" s="25"/>
      <c r="S56" s="25"/>
      <c r="T56" s="25"/>
      <c r="U56" s="25"/>
      <c r="V56" s="25"/>
      <c r="W56" s="25"/>
      <c r="X56" s="25"/>
      <c r="Y56" s="25"/>
      <c r="Z56" s="53"/>
      <c r="AA56" s="25"/>
      <c r="AB56" s="25"/>
      <c r="AC56" s="52"/>
      <c r="AD56" s="25"/>
      <c r="AE56" s="25"/>
      <c r="AF56" s="25"/>
      <c r="AG56" s="25"/>
      <c r="AH56" s="25"/>
      <c r="AI56" s="25"/>
      <c r="AJ56" s="25"/>
      <c r="AK56" s="25"/>
      <c r="AL56" s="25"/>
      <c r="AM56" s="25"/>
      <c r="AN56" s="25"/>
      <c r="AO56" s="53"/>
      <c r="AP56" s="25"/>
      <c r="AQ56" s="22"/>
    </row>
    <row r="57" spans="2:43" ht="13.5">
      <c r="B57" s="21"/>
      <c r="C57" s="25"/>
      <c r="D57" s="52"/>
      <c r="E57" s="25"/>
      <c r="F57" s="25"/>
      <c r="G57" s="25"/>
      <c r="H57" s="25"/>
      <c r="I57" s="25"/>
      <c r="J57" s="25"/>
      <c r="K57" s="25"/>
      <c r="L57" s="25"/>
      <c r="M57" s="25"/>
      <c r="N57" s="25"/>
      <c r="O57" s="25"/>
      <c r="P57" s="25"/>
      <c r="Q57" s="25"/>
      <c r="R57" s="25"/>
      <c r="S57" s="25"/>
      <c r="T57" s="25"/>
      <c r="U57" s="25"/>
      <c r="V57" s="25"/>
      <c r="W57" s="25"/>
      <c r="X57" s="25"/>
      <c r="Y57" s="25"/>
      <c r="Z57" s="53"/>
      <c r="AA57" s="25"/>
      <c r="AB57" s="25"/>
      <c r="AC57" s="52"/>
      <c r="AD57" s="25"/>
      <c r="AE57" s="25"/>
      <c r="AF57" s="25"/>
      <c r="AG57" s="25"/>
      <c r="AH57" s="25"/>
      <c r="AI57" s="25"/>
      <c r="AJ57" s="25"/>
      <c r="AK57" s="25"/>
      <c r="AL57" s="25"/>
      <c r="AM57" s="25"/>
      <c r="AN57" s="25"/>
      <c r="AO57" s="53"/>
      <c r="AP57" s="25"/>
      <c r="AQ57" s="22"/>
    </row>
    <row r="58" spans="2:43" s="1" customFormat="1">
      <c r="B58" s="34"/>
      <c r="C58" s="35"/>
      <c r="D58" s="54" t="s">
        <v>58</v>
      </c>
      <c r="E58" s="55"/>
      <c r="F58" s="55"/>
      <c r="G58" s="55"/>
      <c r="H58" s="55"/>
      <c r="I58" s="55"/>
      <c r="J58" s="55"/>
      <c r="K58" s="55"/>
      <c r="L58" s="55"/>
      <c r="M58" s="55"/>
      <c r="N58" s="55"/>
      <c r="O58" s="55"/>
      <c r="P58" s="55"/>
      <c r="Q58" s="55"/>
      <c r="R58" s="56" t="s">
        <v>59</v>
      </c>
      <c r="S58" s="55"/>
      <c r="T58" s="55"/>
      <c r="U58" s="55"/>
      <c r="V58" s="55"/>
      <c r="W58" s="55"/>
      <c r="X58" s="55"/>
      <c r="Y58" s="55"/>
      <c r="Z58" s="57"/>
      <c r="AA58" s="35"/>
      <c r="AB58" s="35"/>
      <c r="AC58" s="54" t="s">
        <v>58</v>
      </c>
      <c r="AD58" s="55"/>
      <c r="AE58" s="55"/>
      <c r="AF58" s="55"/>
      <c r="AG58" s="55"/>
      <c r="AH58" s="55"/>
      <c r="AI58" s="55"/>
      <c r="AJ58" s="55"/>
      <c r="AK58" s="55"/>
      <c r="AL58" s="55"/>
      <c r="AM58" s="56" t="s">
        <v>59</v>
      </c>
      <c r="AN58" s="55"/>
      <c r="AO58" s="57"/>
      <c r="AP58" s="35"/>
      <c r="AQ58" s="36"/>
    </row>
    <row r="59" spans="2:43" ht="13.5">
      <c r="B59" s="21"/>
      <c r="C59" s="25"/>
      <c r="D59" s="25"/>
      <c r="E59" s="25"/>
      <c r="F59" s="25"/>
      <c r="G59" s="25"/>
      <c r="H59" s="25"/>
      <c r="I59" s="25"/>
      <c r="J59" s="25"/>
      <c r="K59" s="25"/>
      <c r="L59" s="25"/>
      <c r="M59" s="25"/>
      <c r="N59" s="25"/>
      <c r="O59" s="25"/>
      <c r="P59" s="25"/>
      <c r="Q59" s="25"/>
      <c r="R59" s="25"/>
      <c r="S59" s="25"/>
      <c r="T59" s="25"/>
      <c r="U59" s="25"/>
      <c r="V59" s="25"/>
      <c r="W59" s="25"/>
      <c r="X59" s="25"/>
      <c r="Y59" s="25"/>
      <c r="Z59" s="25"/>
      <c r="AA59" s="25"/>
      <c r="AB59" s="25"/>
      <c r="AC59" s="25"/>
      <c r="AD59" s="25"/>
      <c r="AE59" s="25"/>
      <c r="AF59" s="25"/>
      <c r="AG59" s="25"/>
      <c r="AH59" s="25"/>
      <c r="AI59" s="25"/>
      <c r="AJ59" s="25"/>
      <c r="AK59" s="25"/>
      <c r="AL59" s="25"/>
      <c r="AM59" s="25"/>
      <c r="AN59" s="25"/>
      <c r="AO59" s="25"/>
      <c r="AP59" s="25"/>
      <c r="AQ59" s="22"/>
    </row>
    <row r="60" spans="2:43" s="1" customFormat="1">
      <c r="B60" s="34"/>
      <c r="C60" s="35"/>
      <c r="D60" s="49" t="s">
        <v>60</v>
      </c>
      <c r="E60" s="50"/>
      <c r="F60" s="50"/>
      <c r="G60" s="50"/>
      <c r="H60" s="50"/>
      <c r="I60" s="50"/>
      <c r="J60" s="50"/>
      <c r="K60" s="50"/>
      <c r="L60" s="50"/>
      <c r="M60" s="50"/>
      <c r="N60" s="50"/>
      <c r="O60" s="50"/>
      <c r="P60" s="50"/>
      <c r="Q60" s="50"/>
      <c r="R60" s="50"/>
      <c r="S60" s="50"/>
      <c r="T60" s="50"/>
      <c r="U60" s="50"/>
      <c r="V60" s="50"/>
      <c r="W60" s="50"/>
      <c r="X60" s="50"/>
      <c r="Y60" s="50"/>
      <c r="Z60" s="51"/>
      <c r="AA60" s="35"/>
      <c r="AB60" s="35"/>
      <c r="AC60" s="49" t="s">
        <v>61</v>
      </c>
      <c r="AD60" s="50"/>
      <c r="AE60" s="50"/>
      <c r="AF60" s="50"/>
      <c r="AG60" s="50"/>
      <c r="AH60" s="50"/>
      <c r="AI60" s="50"/>
      <c r="AJ60" s="50"/>
      <c r="AK60" s="50"/>
      <c r="AL60" s="50"/>
      <c r="AM60" s="50"/>
      <c r="AN60" s="50"/>
      <c r="AO60" s="51"/>
      <c r="AP60" s="35"/>
      <c r="AQ60" s="36"/>
    </row>
    <row r="61" spans="2:43" ht="13.5">
      <c r="B61" s="21"/>
      <c r="C61" s="25"/>
      <c r="D61" s="52"/>
      <c r="E61" s="25"/>
      <c r="F61" s="25"/>
      <c r="G61" s="25"/>
      <c r="H61" s="25"/>
      <c r="I61" s="25"/>
      <c r="J61" s="25"/>
      <c r="K61" s="25"/>
      <c r="L61" s="25"/>
      <c r="M61" s="25"/>
      <c r="N61" s="25"/>
      <c r="O61" s="25"/>
      <c r="P61" s="25"/>
      <c r="Q61" s="25"/>
      <c r="R61" s="25"/>
      <c r="S61" s="25"/>
      <c r="T61" s="25"/>
      <c r="U61" s="25"/>
      <c r="V61" s="25"/>
      <c r="W61" s="25"/>
      <c r="X61" s="25"/>
      <c r="Y61" s="25"/>
      <c r="Z61" s="53"/>
      <c r="AA61" s="25"/>
      <c r="AB61" s="25"/>
      <c r="AC61" s="52"/>
      <c r="AD61" s="25"/>
      <c r="AE61" s="25"/>
      <c r="AF61" s="25"/>
      <c r="AG61" s="25"/>
      <c r="AH61" s="25"/>
      <c r="AI61" s="25"/>
      <c r="AJ61" s="25"/>
      <c r="AK61" s="25"/>
      <c r="AL61" s="25"/>
      <c r="AM61" s="25"/>
      <c r="AN61" s="25"/>
      <c r="AO61" s="53"/>
      <c r="AP61" s="25"/>
      <c r="AQ61" s="22"/>
    </row>
    <row r="62" spans="2:43" ht="13.5">
      <c r="B62" s="21"/>
      <c r="C62" s="25"/>
      <c r="D62" s="52"/>
      <c r="E62" s="25"/>
      <c r="F62" s="25"/>
      <c r="G62" s="25"/>
      <c r="H62" s="25"/>
      <c r="I62" s="25"/>
      <c r="J62" s="25"/>
      <c r="K62" s="25"/>
      <c r="L62" s="25"/>
      <c r="M62" s="25"/>
      <c r="N62" s="25"/>
      <c r="O62" s="25"/>
      <c r="P62" s="25"/>
      <c r="Q62" s="25"/>
      <c r="R62" s="25"/>
      <c r="S62" s="25"/>
      <c r="T62" s="25"/>
      <c r="U62" s="25"/>
      <c r="V62" s="25"/>
      <c r="W62" s="25"/>
      <c r="X62" s="25"/>
      <c r="Y62" s="25"/>
      <c r="Z62" s="53"/>
      <c r="AA62" s="25"/>
      <c r="AB62" s="25"/>
      <c r="AC62" s="52"/>
      <c r="AD62" s="25"/>
      <c r="AE62" s="25"/>
      <c r="AF62" s="25"/>
      <c r="AG62" s="25"/>
      <c r="AH62" s="25"/>
      <c r="AI62" s="25"/>
      <c r="AJ62" s="25"/>
      <c r="AK62" s="25"/>
      <c r="AL62" s="25"/>
      <c r="AM62" s="25"/>
      <c r="AN62" s="25"/>
      <c r="AO62" s="53"/>
      <c r="AP62" s="25"/>
      <c r="AQ62" s="22"/>
    </row>
    <row r="63" spans="2:43" ht="13.5">
      <c r="B63" s="21"/>
      <c r="C63" s="25"/>
      <c r="D63" s="52"/>
      <c r="E63" s="25"/>
      <c r="F63" s="25"/>
      <c r="G63" s="25"/>
      <c r="H63" s="25"/>
      <c r="I63" s="25"/>
      <c r="J63" s="25"/>
      <c r="K63" s="25"/>
      <c r="L63" s="25"/>
      <c r="M63" s="25"/>
      <c r="N63" s="25"/>
      <c r="O63" s="25"/>
      <c r="P63" s="25"/>
      <c r="Q63" s="25"/>
      <c r="R63" s="25"/>
      <c r="S63" s="25"/>
      <c r="T63" s="25"/>
      <c r="U63" s="25"/>
      <c r="V63" s="25"/>
      <c r="W63" s="25"/>
      <c r="X63" s="25"/>
      <c r="Y63" s="25"/>
      <c r="Z63" s="53"/>
      <c r="AA63" s="25"/>
      <c r="AB63" s="25"/>
      <c r="AC63" s="52"/>
      <c r="AD63" s="25"/>
      <c r="AE63" s="25"/>
      <c r="AF63" s="25"/>
      <c r="AG63" s="25"/>
      <c r="AH63" s="25"/>
      <c r="AI63" s="25"/>
      <c r="AJ63" s="25"/>
      <c r="AK63" s="25"/>
      <c r="AL63" s="25"/>
      <c r="AM63" s="25"/>
      <c r="AN63" s="25"/>
      <c r="AO63" s="53"/>
      <c r="AP63" s="25"/>
      <c r="AQ63" s="22"/>
    </row>
    <row r="64" spans="2:43" ht="13.5">
      <c r="B64" s="21"/>
      <c r="C64" s="25"/>
      <c r="D64" s="52"/>
      <c r="E64" s="25"/>
      <c r="F64" s="25"/>
      <c r="G64" s="25"/>
      <c r="H64" s="25"/>
      <c r="I64" s="25"/>
      <c r="J64" s="25"/>
      <c r="K64" s="25"/>
      <c r="L64" s="25"/>
      <c r="M64" s="25"/>
      <c r="N64" s="25"/>
      <c r="O64" s="25"/>
      <c r="P64" s="25"/>
      <c r="Q64" s="25"/>
      <c r="R64" s="25"/>
      <c r="S64" s="25"/>
      <c r="T64" s="25"/>
      <c r="U64" s="25"/>
      <c r="V64" s="25"/>
      <c r="W64" s="25"/>
      <c r="X64" s="25"/>
      <c r="Y64" s="25"/>
      <c r="Z64" s="53"/>
      <c r="AA64" s="25"/>
      <c r="AB64" s="25"/>
      <c r="AC64" s="52"/>
      <c r="AD64" s="25"/>
      <c r="AE64" s="25"/>
      <c r="AF64" s="25"/>
      <c r="AG64" s="25"/>
      <c r="AH64" s="25"/>
      <c r="AI64" s="25"/>
      <c r="AJ64" s="25"/>
      <c r="AK64" s="25"/>
      <c r="AL64" s="25"/>
      <c r="AM64" s="25"/>
      <c r="AN64" s="25"/>
      <c r="AO64" s="53"/>
      <c r="AP64" s="25"/>
      <c r="AQ64" s="22"/>
    </row>
    <row r="65" spans="2:43" ht="13.5">
      <c r="B65" s="21"/>
      <c r="C65" s="25"/>
      <c r="D65" s="52"/>
      <c r="E65" s="25"/>
      <c r="F65" s="25"/>
      <c r="G65" s="25"/>
      <c r="H65" s="25"/>
      <c r="I65" s="25"/>
      <c r="J65" s="25"/>
      <c r="K65" s="25"/>
      <c r="L65" s="25"/>
      <c r="M65" s="25"/>
      <c r="N65" s="25"/>
      <c r="O65" s="25"/>
      <c r="P65" s="25"/>
      <c r="Q65" s="25"/>
      <c r="R65" s="25"/>
      <c r="S65" s="25"/>
      <c r="T65" s="25"/>
      <c r="U65" s="25"/>
      <c r="V65" s="25"/>
      <c r="W65" s="25"/>
      <c r="X65" s="25"/>
      <c r="Y65" s="25"/>
      <c r="Z65" s="53"/>
      <c r="AA65" s="25"/>
      <c r="AB65" s="25"/>
      <c r="AC65" s="52"/>
      <c r="AD65" s="25"/>
      <c r="AE65" s="25"/>
      <c r="AF65" s="25"/>
      <c r="AG65" s="25"/>
      <c r="AH65" s="25"/>
      <c r="AI65" s="25"/>
      <c r="AJ65" s="25"/>
      <c r="AK65" s="25"/>
      <c r="AL65" s="25"/>
      <c r="AM65" s="25"/>
      <c r="AN65" s="25"/>
      <c r="AO65" s="53"/>
      <c r="AP65" s="25"/>
      <c r="AQ65" s="22"/>
    </row>
    <row r="66" spans="2:43" ht="13.5">
      <c r="B66" s="21"/>
      <c r="C66" s="25"/>
      <c r="D66" s="52"/>
      <c r="E66" s="25"/>
      <c r="F66" s="25"/>
      <c r="G66" s="25"/>
      <c r="H66" s="25"/>
      <c r="I66" s="25"/>
      <c r="J66" s="25"/>
      <c r="K66" s="25"/>
      <c r="L66" s="25"/>
      <c r="M66" s="25"/>
      <c r="N66" s="25"/>
      <c r="O66" s="25"/>
      <c r="P66" s="25"/>
      <c r="Q66" s="25"/>
      <c r="R66" s="25"/>
      <c r="S66" s="25"/>
      <c r="T66" s="25"/>
      <c r="U66" s="25"/>
      <c r="V66" s="25"/>
      <c r="W66" s="25"/>
      <c r="X66" s="25"/>
      <c r="Y66" s="25"/>
      <c r="Z66" s="53"/>
      <c r="AA66" s="25"/>
      <c r="AB66" s="25"/>
      <c r="AC66" s="52"/>
      <c r="AD66" s="25"/>
      <c r="AE66" s="25"/>
      <c r="AF66" s="25"/>
      <c r="AG66" s="25"/>
      <c r="AH66" s="25"/>
      <c r="AI66" s="25"/>
      <c r="AJ66" s="25"/>
      <c r="AK66" s="25"/>
      <c r="AL66" s="25"/>
      <c r="AM66" s="25"/>
      <c r="AN66" s="25"/>
      <c r="AO66" s="53"/>
      <c r="AP66" s="25"/>
      <c r="AQ66" s="22"/>
    </row>
    <row r="67" spans="2:43" ht="13.5">
      <c r="B67" s="21"/>
      <c r="C67" s="25"/>
      <c r="D67" s="52"/>
      <c r="E67" s="25"/>
      <c r="F67" s="25"/>
      <c r="G67" s="25"/>
      <c r="H67" s="25"/>
      <c r="I67" s="25"/>
      <c r="J67" s="25"/>
      <c r="K67" s="25"/>
      <c r="L67" s="25"/>
      <c r="M67" s="25"/>
      <c r="N67" s="25"/>
      <c r="O67" s="25"/>
      <c r="P67" s="25"/>
      <c r="Q67" s="25"/>
      <c r="R67" s="25"/>
      <c r="S67" s="25"/>
      <c r="T67" s="25"/>
      <c r="U67" s="25"/>
      <c r="V67" s="25"/>
      <c r="W67" s="25"/>
      <c r="X67" s="25"/>
      <c r="Y67" s="25"/>
      <c r="Z67" s="53"/>
      <c r="AA67" s="25"/>
      <c r="AB67" s="25"/>
      <c r="AC67" s="52"/>
      <c r="AD67" s="25"/>
      <c r="AE67" s="25"/>
      <c r="AF67" s="25"/>
      <c r="AG67" s="25"/>
      <c r="AH67" s="25"/>
      <c r="AI67" s="25"/>
      <c r="AJ67" s="25"/>
      <c r="AK67" s="25"/>
      <c r="AL67" s="25"/>
      <c r="AM67" s="25"/>
      <c r="AN67" s="25"/>
      <c r="AO67" s="53"/>
      <c r="AP67" s="25"/>
      <c r="AQ67" s="22"/>
    </row>
    <row r="68" spans="2:43" ht="13.5">
      <c r="B68" s="21"/>
      <c r="C68" s="25"/>
      <c r="D68" s="52"/>
      <c r="E68" s="25"/>
      <c r="F68" s="25"/>
      <c r="G68" s="25"/>
      <c r="H68" s="25"/>
      <c r="I68" s="25"/>
      <c r="J68" s="25"/>
      <c r="K68" s="25"/>
      <c r="L68" s="25"/>
      <c r="M68" s="25"/>
      <c r="N68" s="25"/>
      <c r="O68" s="25"/>
      <c r="P68" s="25"/>
      <c r="Q68" s="25"/>
      <c r="R68" s="25"/>
      <c r="S68" s="25"/>
      <c r="T68" s="25"/>
      <c r="U68" s="25"/>
      <c r="V68" s="25"/>
      <c r="W68" s="25"/>
      <c r="X68" s="25"/>
      <c r="Y68" s="25"/>
      <c r="Z68" s="53"/>
      <c r="AA68" s="25"/>
      <c r="AB68" s="25"/>
      <c r="AC68" s="52"/>
      <c r="AD68" s="25"/>
      <c r="AE68" s="25"/>
      <c r="AF68" s="25"/>
      <c r="AG68" s="25"/>
      <c r="AH68" s="25"/>
      <c r="AI68" s="25"/>
      <c r="AJ68" s="25"/>
      <c r="AK68" s="25"/>
      <c r="AL68" s="25"/>
      <c r="AM68" s="25"/>
      <c r="AN68" s="25"/>
      <c r="AO68" s="53"/>
      <c r="AP68" s="25"/>
      <c r="AQ68" s="22"/>
    </row>
    <row r="69" spans="2:43" s="1" customFormat="1">
      <c r="B69" s="34"/>
      <c r="C69" s="35"/>
      <c r="D69" s="54" t="s">
        <v>58</v>
      </c>
      <c r="E69" s="55"/>
      <c r="F69" s="55"/>
      <c r="G69" s="55"/>
      <c r="H69" s="55"/>
      <c r="I69" s="55"/>
      <c r="J69" s="55"/>
      <c r="K69" s="55"/>
      <c r="L69" s="55"/>
      <c r="M69" s="55"/>
      <c r="N69" s="55"/>
      <c r="O69" s="55"/>
      <c r="P69" s="55"/>
      <c r="Q69" s="55"/>
      <c r="R69" s="56" t="s">
        <v>59</v>
      </c>
      <c r="S69" s="55"/>
      <c r="T69" s="55"/>
      <c r="U69" s="55"/>
      <c r="V69" s="55"/>
      <c r="W69" s="55"/>
      <c r="X69" s="55"/>
      <c r="Y69" s="55"/>
      <c r="Z69" s="57"/>
      <c r="AA69" s="35"/>
      <c r="AB69" s="35"/>
      <c r="AC69" s="54" t="s">
        <v>58</v>
      </c>
      <c r="AD69" s="55"/>
      <c r="AE69" s="55"/>
      <c r="AF69" s="55"/>
      <c r="AG69" s="55"/>
      <c r="AH69" s="55"/>
      <c r="AI69" s="55"/>
      <c r="AJ69" s="55"/>
      <c r="AK69" s="55"/>
      <c r="AL69" s="55"/>
      <c r="AM69" s="56" t="s">
        <v>59</v>
      </c>
      <c r="AN69" s="55"/>
      <c r="AO69" s="57"/>
      <c r="AP69" s="35"/>
      <c r="AQ69" s="36"/>
    </row>
    <row r="70" spans="2:43" s="1" customFormat="1" ht="6.95" customHeight="1">
      <c r="B70" s="34"/>
      <c r="C70" s="35"/>
      <c r="D70" s="35"/>
      <c r="E70" s="35"/>
      <c r="F70" s="35"/>
      <c r="G70" s="35"/>
      <c r="H70" s="35"/>
      <c r="I70" s="35"/>
      <c r="J70" s="35"/>
      <c r="K70" s="35"/>
      <c r="L70" s="35"/>
      <c r="M70" s="35"/>
      <c r="N70" s="35"/>
      <c r="O70" s="35"/>
      <c r="P70" s="35"/>
      <c r="Q70" s="35"/>
      <c r="R70" s="35"/>
      <c r="S70" s="35"/>
      <c r="T70" s="35"/>
      <c r="U70" s="35"/>
      <c r="V70" s="35"/>
      <c r="W70" s="35"/>
      <c r="X70" s="35"/>
      <c r="Y70" s="35"/>
      <c r="Z70" s="35"/>
      <c r="AA70" s="35"/>
      <c r="AB70" s="35"/>
      <c r="AC70" s="35"/>
      <c r="AD70" s="35"/>
      <c r="AE70" s="35"/>
      <c r="AF70" s="35"/>
      <c r="AG70" s="35"/>
      <c r="AH70" s="35"/>
      <c r="AI70" s="35"/>
      <c r="AJ70" s="35"/>
      <c r="AK70" s="35"/>
      <c r="AL70" s="35"/>
      <c r="AM70" s="35"/>
      <c r="AN70" s="35"/>
      <c r="AO70" s="35"/>
      <c r="AP70" s="35"/>
      <c r="AQ70" s="36"/>
    </row>
    <row r="71" spans="2:43" s="1" customFormat="1" ht="6.95" customHeight="1">
      <c r="B71" s="58"/>
      <c r="C71" s="59"/>
      <c r="D71" s="59"/>
      <c r="E71" s="59"/>
      <c r="F71" s="59"/>
      <c r="G71" s="59"/>
      <c r="H71" s="59"/>
      <c r="I71" s="59"/>
      <c r="J71" s="59"/>
      <c r="K71" s="59"/>
      <c r="L71" s="59"/>
      <c r="M71" s="59"/>
      <c r="N71" s="59"/>
      <c r="O71" s="59"/>
      <c r="P71" s="59"/>
      <c r="Q71" s="59"/>
      <c r="R71" s="59"/>
      <c r="S71" s="59"/>
      <c r="T71" s="59"/>
      <c r="U71" s="59"/>
      <c r="V71" s="59"/>
      <c r="W71" s="59"/>
      <c r="X71" s="59"/>
      <c r="Y71" s="59"/>
      <c r="Z71" s="59"/>
      <c r="AA71" s="59"/>
      <c r="AB71" s="59"/>
      <c r="AC71" s="59"/>
      <c r="AD71" s="59"/>
      <c r="AE71" s="59"/>
      <c r="AF71" s="59"/>
      <c r="AG71" s="59"/>
      <c r="AH71" s="59"/>
      <c r="AI71" s="59"/>
      <c r="AJ71" s="59"/>
      <c r="AK71" s="59"/>
      <c r="AL71" s="59"/>
      <c r="AM71" s="59"/>
      <c r="AN71" s="59"/>
      <c r="AO71" s="59"/>
      <c r="AP71" s="59"/>
      <c r="AQ71" s="60"/>
    </row>
    <row r="75" spans="2:43" s="1" customFormat="1" ht="6.95" customHeight="1">
      <c r="B75" s="61"/>
      <c r="C75" s="62"/>
      <c r="D75" s="62"/>
      <c r="E75" s="62"/>
      <c r="F75" s="62"/>
      <c r="G75" s="62"/>
      <c r="H75" s="62"/>
      <c r="I75" s="62"/>
      <c r="J75" s="62"/>
      <c r="K75" s="62"/>
      <c r="L75" s="62"/>
      <c r="M75" s="62"/>
      <c r="N75" s="62"/>
      <c r="O75" s="62"/>
      <c r="P75" s="62"/>
      <c r="Q75" s="62"/>
      <c r="R75" s="62"/>
      <c r="S75" s="62"/>
      <c r="T75" s="62"/>
      <c r="U75" s="62"/>
      <c r="V75" s="62"/>
      <c r="W75" s="62"/>
      <c r="X75" s="62"/>
      <c r="Y75" s="62"/>
      <c r="Z75" s="62"/>
      <c r="AA75" s="62"/>
      <c r="AB75" s="62"/>
      <c r="AC75" s="62"/>
      <c r="AD75" s="62"/>
      <c r="AE75" s="62"/>
      <c r="AF75" s="62"/>
      <c r="AG75" s="62"/>
      <c r="AH75" s="62"/>
      <c r="AI75" s="62"/>
      <c r="AJ75" s="62"/>
      <c r="AK75" s="62"/>
      <c r="AL75" s="62"/>
      <c r="AM75" s="62"/>
      <c r="AN75" s="62"/>
      <c r="AO75" s="62"/>
      <c r="AP75" s="62"/>
      <c r="AQ75" s="63"/>
    </row>
    <row r="76" spans="2:43" s="1" customFormat="1" ht="36.950000000000003" customHeight="1">
      <c r="B76" s="34"/>
      <c r="C76" s="180" t="s">
        <v>62</v>
      </c>
      <c r="D76" s="181"/>
      <c r="E76" s="181"/>
      <c r="F76" s="181"/>
      <c r="G76" s="181"/>
      <c r="H76" s="181"/>
      <c r="I76" s="181"/>
      <c r="J76" s="181"/>
      <c r="K76" s="181"/>
      <c r="L76" s="181"/>
      <c r="M76" s="181"/>
      <c r="N76" s="181"/>
      <c r="O76" s="181"/>
      <c r="P76" s="181"/>
      <c r="Q76" s="181"/>
      <c r="R76" s="181"/>
      <c r="S76" s="181"/>
      <c r="T76" s="181"/>
      <c r="U76" s="181"/>
      <c r="V76" s="181"/>
      <c r="W76" s="181"/>
      <c r="X76" s="181"/>
      <c r="Y76" s="181"/>
      <c r="Z76" s="181"/>
      <c r="AA76" s="181"/>
      <c r="AB76" s="181"/>
      <c r="AC76" s="181"/>
      <c r="AD76" s="181"/>
      <c r="AE76" s="181"/>
      <c r="AF76" s="181"/>
      <c r="AG76" s="181"/>
      <c r="AH76" s="181"/>
      <c r="AI76" s="181"/>
      <c r="AJ76" s="181"/>
      <c r="AK76" s="181"/>
      <c r="AL76" s="181"/>
      <c r="AM76" s="181"/>
      <c r="AN76" s="181"/>
      <c r="AO76" s="181"/>
      <c r="AP76" s="181"/>
      <c r="AQ76" s="36"/>
    </row>
    <row r="77" spans="2:43" s="3" customFormat="1" ht="14.45" customHeight="1">
      <c r="B77" s="64"/>
      <c r="C77" s="29" t="s">
        <v>16</v>
      </c>
      <c r="D77" s="65"/>
      <c r="E77" s="65"/>
      <c r="F77" s="65"/>
      <c r="G77" s="65"/>
      <c r="H77" s="65"/>
      <c r="I77" s="65"/>
      <c r="J77" s="65"/>
      <c r="K77" s="65"/>
      <c r="L77" s="65" t="str">
        <f>K5</f>
        <v>17/036</v>
      </c>
      <c r="M77" s="65"/>
      <c r="N77" s="65"/>
      <c r="O77" s="65"/>
      <c r="P77" s="65"/>
      <c r="Q77" s="65"/>
      <c r="R77" s="65"/>
      <c r="S77" s="65"/>
      <c r="T77" s="65"/>
      <c r="U77" s="65"/>
      <c r="V77" s="65"/>
      <c r="W77" s="65"/>
      <c r="X77" s="65"/>
      <c r="Y77" s="65"/>
      <c r="Z77" s="65"/>
      <c r="AA77" s="65"/>
      <c r="AB77" s="65"/>
      <c r="AC77" s="65"/>
      <c r="AD77" s="65"/>
      <c r="AE77" s="65"/>
      <c r="AF77" s="65"/>
      <c r="AG77" s="65"/>
      <c r="AH77" s="65"/>
      <c r="AI77" s="65"/>
      <c r="AJ77" s="65"/>
      <c r="AK77" s="65"/>
      <c r="AL77" s="65"/>
      <c r="AM77" s="65"/>
      <c r="AN77" s="65"/>
      <c r="AO77" s="65"/>
      <c r="AP77" s="65"/>
      <c r="AQ77" s="66"/>
    </row>
    <row r="78" spans="2:43" s="4" customFormat="1" ht="36.950000000000003" customHeight="1">
      <c r="B78" s="67"/>
      <c r="C78" s="68" t="s">
        <v>19</v>
      </c>
      <c r="D78" s="69"/>
      <c r="E78" s="69"/>
      <c r="F78" s="69"/>
      <c r="G78" s="69"/>
      <c r="H78" s="69"/>
      <c r="I78" s="69"/>
      <c r="J78" s="69"/>
      <c r="K78" s="69"/>
      <c r="L78" s="200" t="str">
        <f>K6</f>
        <v>Rekonstrukce ohřevu TUV, nemocnice Boskovice - revize 01</v>
      </c>
      <c r="M78" s="201"/>
      <c r="N78" s="201"/>
      <c r="O78" s="201"/>
      <c r="P78" s="201"/>
      <c r="Q78" s="201"/>
      <c r="R78" s="201"/>
      <c r="S78" s="201"/>
      <c r="T78" s="201"/>
      <c r="U78" s="201"/>
      <c r="V78" s="201"/>
      <c r="W78" s="201"/>
      <c r="X78" s="201"/>
      <c r="Y78" s="201"/>
      <c r="Z78" s="201"/>
      <c r="AA78" s="201"/>
      <c r="AB78" s="201"/>
      <c r="AC78" s="201"/>
      <c r="AD78" s="201"/>
      <c r="AE78" s="201"/>
      <c r="AF78" s="201"/>
      <c r="AG78" s="201"/>
      <c r="AH78" s="201"/>
      <c r="AI78" s="201"/>
      <c r="AJ78" s="201"/>
      <c r="AK78" s="201"/>
      <c r="AL78" s="201"/>
      <c r="AM78" s="201"/>
      <c r="AN78" s="201"/>
      <c r="AO78" s="201"/>
      <c r="AP78" s="69"/>
      <c r="AQ78" s="70"/>
    </row>
    <row r="79" spans="2:43" s="1" customFormat="1" ht="6.95" customHeight="1">
      <c r="B79" s="34"/>
      <c r="C79" s="35"/>
      <c r="D79" s="35"/>
      <c r="E79" s="35"/>
      <c r="F79" s="35"/>
      <c r="G79" s="35"/>
      <c r="H79" s="35"/>
      <c r="I79" s="35"/>
      <c r="J79" s="35"/>
      <c r="K79" s="35"/>
      <c r="L79" s="35"/>
      <c r="M79" s="35"/>
      <c r="N79" s="35"/>
      <c r="O79" s="35"/>
      <c r="P79" s="35"/>
      <c r="Q79" s="35"/>
      <c r="R79" s="35"/>
      <c r="S79" s="35"/>
      <c r="T79" s="35"/>
      <c r="U79" s="35"/>
      <c r="V79" s="35"/>
      <c r="W79" s="35"/>
      <c r="X79" s="35"/>
      <c r="Y79" s="35"/>
      <c r="Z79" s="35"/>
      <c r="AA79" s="35"/>
      <c r="AB79" s="35"/>
      <c r="AC79" s="35"/>
      <c r="AD79" s="35"/>
      <c r="AE79" s="35"/>
      <c r="AF79" s="35"/>
      <c r="AG79" s="35"/>
      <c r="AH79" s="35"/>
      <c r="AI79" s="35"/>
      <c r="AJ79" s="35"/>
      <c r="AK79" s="35"/>
      <c r="AL79" s="35"/>
      <c r="AM79" s="35"/>
      <c r="AN79" s="35"/>
      <c r="AO79" s="35"/>
      <c r="AP79" s="35"/>
      <c r="AQ79" s="36"/>
    </row>
    <row r="80" spans="2:43" s="1" customFormat="1">
      <c r="B80" s="34"/>
      <c r="C80" s="29" t="s">
        <v>26</v>
      </c>
      <c r="D80" s="35"/>
      <c r="E80" s="35"/>
      <c r="F80" s="35"/>
      <c r="G80" s="35"/>
      <c r="H80" s="35"/>
      <c r="I80" s="35"/>
      <c r="J80" s="35"/>
      <c r="K80" s="35"/>
      <c r="L80" s="71" t="str">
        <f>IF(K8="","",K8)</f>
        <v>Boskovice</v>
      </c>
      <c r="M80" s="35"/>
      <c r="N80" s="35"/>
      <c r="O80" s="35"/>
      <c r="P80" s="35"/>
      <c r="Q80" s="35"/>
      <c r="R80" s="35"/>
      <c r="S80" s="35"/>
      <c r="T80" s="35"/>
      <c r="U80" s="35"/>
      <c r="V80" s="35"/>
      <c r="W80" s="35"/>
      <c r="X80" s="35"/>
      <c r="Y80" s="35"/>
      <c r="Z80" s="35"/>
      <c r="AA80" s="35"/>
      <c r="AB80" s="35"/>
      <c r="AC80" s="35"/>
      <c r="AD80" s="35"/>
      <c r="AE80" s="35"/>
      <c r="AF80" s="35"/>
      <c r="AG80" s="35"/>
      <c r="AH80" s="35"/>
      <c r="AI80" s="29" t="s">
        <v>28</v>
      </c>
      <c r="AJ80" s="35"/>
      <c r="AK80" s="35"/>
      <c r="AL80" s="35"/>
      <c r="AM80" s="72" t="str">
        <f>IF(AN8= "","",AN8)</f>
        <v>3.5.2017</v>
      </c>
      <c r="AN80" s="35"/>
      <c r="AO80" s="35"/>
      <c r="AP80" s="35"/>
      <c r="AQ80" s="36"/>
    </row>
    <row r="81" spans="1:89" s="1" customFormat="1" ht="6.95" customHeight="1">
      <c r="B81" s="34"/>
      <c r="C81" s="35"/>
      <c r="D81" s="35"/>
      <c r="E81" s="35"/>
      <c r="F81" s="35"/>
      <c r="G81" s="35"/>
      <c r="H81" s="35"/>
      <c r="I81" s="35"/>
      <c r="J81" s="35"/>
      <c r="K81" s="35"/>
      <c r="L81" s="35"/>
      <c r="M81" s="35"/>
      <c r="N81" s="35"/>
      <c r="O81" s="35"/>
      <c r="P81" s="35"/>
      <c r="Q81" s="35"/>
      <c r="R81" s="35"/>
      <c r="S81" s="35"/>
      <c r="T81" s="35"/>
      <c r="U81" s="35"/>
      <c r="V81" s="35"/>
      <c r="W81" s="35"/>
      <c r="X81" s="35"/>
      <c r="Y81" s="35"/>
      <c r="Z81" s="35"/>
      <c r="AA81" s="35"/>
      <c r="AB81" s="35"/>
      <c r="AC81" s="35"/>
      <c r="AD81" s="35"/>
      <c r="AE81" s="35"/>
      <c r="AF81" s="35"/>
      <c r="AG81" s="35"/>
      <c r="AH81" s="35"/>
      <c r="AI81" s="35"/>
      <c r="AJ81" s="35"/>
      <c r="AK81" s="35"/>
      <c r="AL81" s="35"/>
      <c r="AM81" s="35"/>
      <c r="AN81" s="35"/>
      <c r="AO81" s="35"/>
      <c r="AP81" s="35"/>
      <c r="AQ81" s="36"/>
    </row>
    <row r="82" spans="1:89" s="1" customFormat="1">
      <c r="B82" s="34"/>
      <c r="C82" s="29" t="s">
        <v>32</v>
      </c>
      <c r="D82" s="35"/>
      <c r="E82" s="35"/>
      <c r="F82" s="35"/>
      <c r="G82" s="35"/>
      <c r="H82" s="35"/>
      <c r="I82" s="35"/>
      <c r="J82" s="35"/>
      <c r="K82" s="35"/>
      <c r="L82" s="65" t="str">
        <f>IF(E11= "","",E11)</f>
        <v>Město Boskovice, Masarykovo nám. 4/2</v>
      </c>
      <c r="M82" s="35"/>
      <c r="N82" s="35"/>
      <c r="O82" s="35"/>
      <c r="P82" s="35"/>
      <c r="Q82" s="35"/>
      <c r="R82" s="35"/>
      <c r="S82" s="35"/>
      <c r="T82" s="35"/>
      <c r="U82" s="35"/>
      <c r="V82" s="35"/>
      <c r="W82" s="35"/>
      <c r="X82" s="35"/>
      <c r="Y82" s="35"/>
      <c r="Z82" s="35"/>
      <c r="AA82" s="35"/>
      <c r="AB82" s="35"/>
      <c r="AC82" s="35"/>
      <c r="AD82" s="35"/>
      <c r="AE82" s="35"/>
      <c r="AF82" s="35"/>
      <c r="AG82" s="35"/>
      <c r="AH82" s="35"/>
      <c r="AI82" s="29" t="s">
        <v>38</v>
      </c>
      <c r="AJ82" s="35"/>
      <c r="AK82" s="35"/>
      <c r="AL82" s="35"/>
      <c r="AM82" s="202" t="str">
        <f>IF(E17="","",E17)</f>
        <v>Ing. Michal Pátek</v>
      </c>
      <c r="AN82" s="202"/>
      <c r="AO82" s="202"/>
      <c r="AP82" s="202"/>
      <c r="AQ82" s="36"/>
      <c r="AS82" s="203" t="s">
        <v>63</v>
      </c>
      <c r="AT82" s="204"/>
      <c r="AU82" s="73"/>
      <c r="AV82" s="73"/>
      <c r="AW82" s="73"/>
      <c r="AX82" s="73"/>
      <c r="AY82" s="73"/>
      <c r="AZ82" s="73"/>
      <c r="BA82" s="73"/>
      <c r="BB82" s="73"/>
      <c r="BC82" s="73"/>
      <c r="BD82" s="74"/>
    </row>
    <row r="83" spans="1:89" s="1" customFormat="1">
      <c r="B83" s="34"/>
      <c r="C83" s="29" t="s">
        <v>36</v>
      </c>
      <c r="D83" s="35"/>
      <c r="E83" s="35"/>
      <c r="F83" s="35"/>
      <c r="G83" s="35"/>
      <c r="H83" s="35"/>
      <c r="I83" s="35"/>
      <c r="J83" s="35"/>
      <c r="K83" s="35"/>
      <c r="L83" s="65" t="str">
        <f>IF(E14= "Vyplň údaj","",E14)</f>
        <v/>
      </c>
      <c r="M83" s="35"/>
      <c r="N83" s="35"/>
      <c r="O83" s="35"/>
      <c r="P83" s="35"/>
      <c r="Q83" s="35"/>
      <c r="R83" s="35"/>
      <c r="S83" s="35"/>
      <c r="T83" s="35"/>
      <c r="U83" s="35"/>
      <c r="V83" s="35"/>
      <c r="W83" s="35"/>
      <c r="X83" s="35"/>
      <c r="Y83" s="35"/>
      <c r="Z83" s="35"/>
      <c r="AA83" s="35"/>
      <c r="AB83" s="35"/>
      <c r="AC83" s="35"/>
      <c r="AD83" s="35"/>
      <c r="AE83" s="35"/>
      <c r="AF83" s="35"/>
      <c r="AG83" s="35"/>
      <c r="AH83" s="35"/>
      <c r="AI83" s="29" t="s">
        <v>41</v>
      </c>
      <c r="AJ83" s="35"/>
      <c r="AK83" s="35"/>
      <c r="AL83" s="35"/>
      <c r="AM83" s="202" t="str">
        <f>IF(E20="","",E20)</f>
        <v>Ing. Michal Pátek</v>
      </c>
      <c r="AN83" s="202"/>
      <c r="AO83" s="202"/>
      <c r="AP83" s="202"/>
      <c r="AQ83" s="36"/>
      <c r="AS83" s="205"/>
      <c r="AT83" s="206"/>
      <c r="AU83" s="75"/>
      <c r="AV83" s="75"/>
      <c r="AW83" s="75"/>
      <c r="AX83" s="75"/>
      <c r="AY83" s="75"/>
      <c r="AZ83" s="75"/>
      <c r="BA83" s="75"/>
      <c r="BB83" s="75"/>
      <c r="BC83" s="75"/>
      <c r="BD83" s="76"/>
    </row>
    <row r="84" spans="1:89" s="1" customFormat="1" ht="10.9" customHeight="1">
      <c r="B84" s="34"/>
      <c r="C84" s="35"/>
      <c r="D84" s="35"/>
      <c r="E84" s="35"/>
      <c r="F84" s="35"/>
      <c r="G84" s="35"/>
      <c r="H84" s="35"/>
      <c r="I84" s="35"/>
      <c r="J84" s="35"/>
      <c r="K84" s="35"/>
      <c r="L84" s="35"/>
      <c r="M84" s="35"/>
      <c r="N84" s="35"/>
      <c r="O84" s="35"/>
      <c r="P84" s="35"/>
      <c r="Q84" s="35"/>
      <c r="R84" s="35"/>
      <c r="S84" s="35"/>
      <c r="T84" s="35"/>
      <c r="U84" s="35"/>
      <c r="V84" s="35"/>
      <c r="W84" s="35"/>
      <c r="X84" s="35"/>
      <c r="Y84" s="35"/>
      <c r="Z84" s="35"/>
      <c r="AA84" s="35"/>
      <c r="AB84" s="35"/>
      <c r="AC84" s="35"/>
      <c r="AD84" s="35"/>
      <c r="AE84" s="35"/>
      <c r="AF84" s="35"/>
      <c r="AG84" s="35"/>
      <c r="AH84" s="35"/>
      <c r="AI84" s="35"/>
      <c r="AJ84" s="35"/>
      <c r="AK84" s="35"/>
      <c r="AL84" s="35"/>
      <c r="AM84" s="35"/>
      <c r="AN84" s="35"/>
      <c r="AO84" s="35"/>
      <c r="AP84" s="35"/>
      <c r="AQ84" s="36"/>
      <c r="AS84" s="207"/>
      <c r="AT84" s="208"/>
      <c r="AU84" s="35"/>
      <c r="AV84" s="35"/>
      <c r="AW84" s="35"/>
      <c r="AX84" s="35"/>
      <c r="AY84" s="35"/>
      <c r="AZ84" s="35"/>
      <c r="BA84" s="35"/>
      <c r="BB84" s="35"/>
      <c r="BC84" s="35"/>
      <c r="BD84" s="77"/>
    </row>
    <row r="85" spans="1:89" s="1" customFormat="1" ht="29.25" customHeight="1">
      <c r="B85" s="34"/>
      <c r="C85" s="209" t="s">
        <v>64</v>
      </c>
      <c r="D85" s="210"/>
      <c r="E85" s="210"/>
      <c r="F85" s="210"/>
      <c r="G85" s="210"/>
      <c r="H85" s="78"/>
      <c r="I85" s="211" t="s">
        <v>65</v>
      </c>
      <c r="J85" s="210"/>
      <c r="K85" s="210"/>
      <c r="L85" s="210"/>
      <c r="M85" s="210"/>
      <c r="N85" s="210"/>
      <c r="O85" s="210"/>
      <c r="P85" s="210"/>
      <c r="Q85" s="210"/>
      <c r="R85" s="210"/>
      <c r="S85" s="210"/>
      <c r="T85" s="210"/>
      <c r="U85" s="210"/>
      <c r="V85" s="210"/>
      <c r="W85" s="210"/>
      <c r="X85" s="210"/>
      <c r="Y85" s="210"/>
      <c r="Z85" s="210"/>
      <c r="AA85" s="210"/>
      <c r="AB85" s="210"/>
      <c r="AC85" s="210"/>
      <c r="AD85" s="210"/>
      <c r="AE85" s="210"/>
      <c r="AF85" s="210"/>
      <c r="AG85" s="211" t="s">
        <v>66</v>
      </c>
      <c r="AH85" s="210"/>
      <c r="AI85" s="210"/>
      <c r="AJ85" s="210"/>
      <c r="AK85" s="210"/>
      <c r="AL85" s="210"/>
      <c r="AM85" s="210"/>
      <c r="AN85" s="211" t="s">
        <v>67</v>
      </c>
      <c r="AO85" s="210"/>
      <c r="AP85" s="212"/>
      <c r="AQ85" s="36"/>
      <c r="AS85" s="79" t="s">
        <v>68</v>
      </c>
      <c r="AT85" s="80" t="s">
        <v>69</v>
      </c>
      <c r="AU85" s="80" t="s">
        <v>70</v>
      </c>
      <c r="AV85" s="80" t="s">
        <v>71</v>
      </c>
      <c r="AW85" s="80" t="s">
        <v>72</v>
      </c>
      <c r="AX85" s="80" t="s">
        <v>73</v>
      </c>
      <c r="AY85" s="80" t="s">
        <v>74</v>
      </c>
      <c r="AZ85" s="80" t="s">
        <v>75</v>
      </c>
      <c r="BA85" s="80" t="s">
        <v>76</v>
      </c>
      <c r="BB85" s="80" t="s">
        <v>77</v>
      </c>
      <c r="BC85" s="80" t="s">
        <v>78</v>
      </c>
      <c r="BD85" s="81" t="s">
        <v>79</v>
      </c>
    </row>
    <row r="86" spans="1:89" s="1" customFormat="1" ht="10.9" customHeight="1">
      <c r="B86" s="34"/>
      <c r="C86" s="35"/>
      <c r="D86" s="35"/>
      <c r="E86" s="35"/>
      <c r="F86" s="35"/>
      <c r="G86" s="35"/>
      <c r="H86" s="35"/>
      <c r="I86" s="35"/>
      <c r="J86" s="35"/>
      <c r="K86" s="35"/>
      <c r="L86" s="35"/>
      <c r="M86" s="35"/>
      <c r="N86" s="35"/>
      <c r="O86" s="35"/>
      <c r="P86" s="35"/>
      <c r="Q86" s="35"/>
      <c r="R86" s="35"/>
      <c r="S86" s="35"/>
      <c r="T86" s="35"/>
      <c r="U86" s="35"/>
      <c r="V86" s="35"/>
      <c r="W86" s="35"/>
      <c r="X86" s="35"/>
      <c r="Y86" s="35"/>
      <c r="Z86" s="35"/>
      <c r="AA86" s="35"/>
      <c r="AB86" s="35"/>
      <c r="AC86" s="35"/>
      <c r="AD86" s="35"/>
      <c r="AE86" s="35"/>
      <c r="AF86" s="35"/>
      <c r="AG86" s="35"/>
      <c r="AH86" s="35"/>
      <c r="AI86" s="35"/>
      <c r="AJ86" s="35"/>
      <c r="AK86" s="35"/>
      <c r="AL86" s="35"/>
      <c r="AM86" s="35"/>
      <c r="AN86" s="35"/>
      <c r="AO86" s="35"/>
      <c r="AP86" s="35"/>
      <c r="AQ86" s="36"/>
      <c r="AS86" s="82"/>
      <c r="AT86" s="50"/>
      <c r="AU86" s="50"/>
      <c r="AV86" s="50"/>
      <c r="AW86" s="50"/>
      <c r="AX86" s="50"/>
      <c r="AY86" s="50"/>
      <c r="AZ86" s="50"/>
      <c r="BA86" s="50"/>
      <c r="BB86" s="50"/>
      <c r="BC86" s="50"/>
      <c r="BD86" s="51"/>
    </row>
    <row r="87" spans="1:89" s="4" customFormat="1" ht="32.450000000000003" customHeight="1">
      <c r="B87" s="67"/>
      <c r="C87" s="83" t="s">
        <v>80</v>
      </c>
      <c r="D87" s="84"/>
      <c r="E87" s="84"/>
      <c r="F87" s="84"/>
      <c r="G87" s="84"/>
      <c r="H87" s="84"/>
      <c r="I87" s="84"/>
      <c r="J87" s="84"/>
      <c r="K87" s="84"/>
      <c r="L87" s="84"/>
      <c r="M87" s="84"/>
      <c r="N87" s="84"/>
      <c r="O87" s="84"/>
      <c r="P87" s="84"/>
      <c r="Q87" s="84"/>
      <c r="R87" s="84"/>
      <c r="S87" s="84"/>
      <c r="T87" s="84"/>
      <c r="U87" s="84"/>
      <c r="V87" s="84"/>
      <c r="W87" s="84"/>
      <c r="X87" s="84"/>
      <c r="Y87" s="84"/>
      <c r="Z87" s="84"/>
      <c r="AA87" s="84"/>
      <c r="AB87" s="84"/>
      <c r="AC87" s="84"/>
      <c r="AD87" s="84"/>
      <c r="AE87" s="84"/>
      <c r="AF87" s="84"/>
      <c r="AG87" s="220">
        <f>ROUND(SUM(AG88:AG89),2)</f>
        <v>0</v>
      </c>
      <c r="AH87" s="220"/>
      <c r="AI87" s="220"/>
      <c r="AJ87" s="220"/>
      <c r="AK87" s="220"/>
      <c r="AL87" s="220"/>
      <c r="AM87" s="220"/>
      <c r="AN87" s="221">
        <f>SUM(AG87,AT87)</f>
        <v>0</v>
      </c>
      <c r="AO87" s="221"/>
      <c r="AP87" s="221"/>
      <c r="AQ87" s="70"/>
      <c r="AS87" s="85">
        <f>ROUND(SUM(AS88:AS89),2)</f>
        <v>0</v>
      </c>
      <c r="AT87" s="86">
        <f>ROUND(SUM(AV87:AW87),2)</f>
        <v>0</v>
      </c>
      <c r="AU87" s="87">
        <f>ROUND(SUM(AU88:AU89),5)</f>
        <v>0</v>
      </c>
      <c r="AV87" s="86">
        <f>ROUND(AZ87*L31,2)</f>
        <v>0</v>
      </c>
      <c r="AW87" s="86">
        <f>ROUND(BA87*L32,2)</f>
        <v>0</v>
      </c>
      <c r="AX87" s="86">
        <f>ROUND(BB87*L31,2)</f>
        <v>0</v>
      </c>
      <c r="AY87" s="86">
        <f>ROUND(BC87*L32,2)</f>
        <v>0</v>
      </c>
      <c r="AZ87" s="86">
        <f>ROUND(SUM(AZ88:AZ89),2)</f>
        <v>0</v>
      </c>
      <c r="BA87" s="86">
        <f>ROUND(SUM(BA88:BA89),2)</f>
        <v>0</v>
      </c>
      <c r="BB87" s="86">
        <f>ROUND(SUM(BB88:BB89),2)</f>
        <v>0</v>
      </c>
      <c r="BC87" s="86">
        <f>ROUND(SUM(BC88:BC89),2)</f>
        <v>0</v>
      </c>
      <c r="BD87" s="88">
        <f>ROUND(SUM(BD88:BD89),2)</f>
        <v>0</v>
      </c>
      <c r="BS87" s="89" t="s">
        <v>81</v>
      </c>
      <c r="BT87" s="89" t="s">
        <v>82</v>
      </c>
      <c r="BU87" s="90" t="s">
        <v>83</v>
      </c>
      <c r="BV87" s="89" t="s">
        <v>84</v>
      </c>
      <c r="BW87" s="89" t="s">
        <v>85</v>
      </c>
      <c r="BX87" s="89" t="s">
        <v>86</v>
      </c>
    </row>
    <row r="88" spans="1:89" s="5" customFormat="1" ht="22.5" customHeight="1">
      <c r="A88" s="91" t="s">
        <v>87</v>
      </c>
      <c r="B88" s="92"/>
      <c r="C88" s="93"/>
      <c r="D88" s="215" t="s">
        <v>88</v>
      </c>
      <c r="E88" s="215"/>
      <c r="F88" s="215"/>
      <c r="G88" s="215"/>
      <c r="H88" s="215"/>
      <c r="I88" s="94"/>
      <c r="J88" s="215" t="s">
        <v>89</v>
      </c>
      <c r="K88" s="215"/>
      <c r="L88" s="215"/>
      <c r="M88" s="215"/>
      <c r="N88" s="215"/>
      <c r="O88" s="215"/>
      <c r="P88" s="215"/>
      <c r="Q88" s="215"/>
      <c r="R88" s="215"/>
      <c r="S88" s="215"/>
      <c r="T88" s="215"/>
      <c r="U88" s="215"/>
      <c r="V88" s="215"/>
      <c r="W88" s="215"/>
      <c r="X88" s="215"/>
      <c r="Y88" s="215"/>
      <c r="Z88" s="215"/>
      <c r="AA88" s="215"/>
      <c r="AB88" s="215"/>
      <c r="AC88" s="215"/>
      <c r="AD88" s="215"/>
      <c r="AE88" s="215"/>
      <c r="AF88" s="215"/>
      <c r="AG88" s="213">
        <f>'D.1.4.1 - Vytápění - ohře...'!M30</f>
        <v>0</v>
      </c>
      <c r="AH88" s="214"/>
      <c r="AI88" s="214"/>
      <c r="AJ88" s="214"/>
      <c r="AK88" s="214"/>
      <c r="AL88" s="214"/>
      <c r="AM88" s="214"/>
      <c r="AN88" s="213">
        <f>SUM(AG88,AT88)</f>
        <v>0</v>
      </c>
      <c r="AO88" s="214"/>
      <c r="AP88" s="214"/>
      <c r="AQ88" s="95"/>
      <c r="AS88" s="96">
        <f>'D.1.4.1 - Vytápění - ohře...'!M28</f>
        <v>0</v>
      </c>
      <c r="AT88" s="97">
        <f>ROUND(SUM(AV88:AW88),2)</f>
        <v>0</v>
      </c>
      <c r="AU88" s="98">
        <f>'D.1.4.1 - Vytápění - ohře...'!W124</f>
        <v>0</v>
      </c>
      <c r="AV88" s="97">
        <f>'D.1.4.1 - Vytápění - ohře...'!M32</f>
        <v>0</v>
      </c>
      <c r="AW88" s="97">
        <f>'D.1.4.1 - Vytápění - ohře...'!M33</f>
        <v>0</v>
      </c>
      <c r="AX88" s="97">
        <f>'D.1.4.1 - Vytápění - ohře...'!M34</f>
        <v>0</v>
      </c>
      <c r="AY88" s="97">
        <f>'D.1.4.1 - Vytápění - ohře...'!M35</f>
        <v>0</v>
      </c>
      <c r="AZ88" s="97">
        <f>'D.1.4.1 - Vytápění - ohře...'!H32</f>
        <v>0</v>
      </c>
      <c r="BA88" s="97">
        <f>'D.1.4.1 - Vytápění - ohře...'!H33</f>
        <v>0</v>
      </c>
      <c r="BB88" s="97">
        <f>'D.1.4.1 - Vytápění - ohře...'!H34</f>
        <v>0</v>
      </c>
      <c r="BC88" s="97">
        <f>'D.1.4.1 - Vytápění - ohře...'!H35</f>
        <v>0</v>
      </c>
      <c r="BD88" s="99">
        <f>'D.1.4.1 - Vytápění - ohře...'!H36</f>
        <v>0</v>
      </c>
      <c r="BT88" s="100" t="s">
        <v>25</v>
      </c>
      <c r="BV88" s="100" t="s">
        <v>84</v>
      </c>
      <c r="BW88" s="100" t="s">
        <v>90</v>
      </c>
      <c r="BX88" s="100" t="s">
        <v>85</v>
      </c>
    </row>
    <row r="89" spans="1:89" s="5" customFormat="1" ht="22.5" customHeight="1">
      <c r="A89" s="91" t="s">
        <v>87</v>
      </c>
      <c r="B89" s="92"/>
      <c r="C89" s="93"/>
      <c r="D89" s="215" t="s">
        <v>91</v>
      </c>
      <c r="E89" s="215"/>
      <c r="F89" s="215"/>
      <c r="G89" s="215"/>
      <c r="H89" s="215"/>
      <c r="I89" s="94"/>
      <c r="J89" s="215" t="s">
        <v>92</v>
      </c>
      <c r="K89" s="215"/>
      <c r="L89" s="215"/>
      <c r="M89" s="215"/>
      <c r="N89" s="215"/>
      <c r="O89" s="215"/>
      <c r="P89" s="215"/>
      <c r="Q89" s="215"/>
      <c r="R89" s="215"/>
      <c r="S89" s="215"/>
      <c r="T89" s="215"/>
      <c r="U89" s="215"/>
      <c r="V89" s="215"/>
      <c r="W89" s="215"/>
      <c r="X89" s="215"/>
      <c r="Y89" s="215"/>
      <c r="Z89" s="215"/>
      <c r="AA89" s="215"/>
      <c r="AB89" s="215"/>
      <c r="AC89" s="215"/>
      <c r="AD89" s="215"/>
      <c r="AE89" s="215"/>
      <c r="AF89" s="215"/>
      <c r="AG89" s="213">
        <f>'D.1.4.2 - Elektro a MaR'!M30</f>
        <v>0</v>
      </c>
      <c r="AH89" s="214"/>
      <c r="AI89" s="214"/>
      <c r="AJ89" s="214"/>
      <c r="AK89" s="214"/>
      <c r="AL89" s="214"/>
      <c r="AM89" s="214"/>
      <c r="AN89" s="213">
        <f>SUM(AG89,AT89)</f>
        <v>0</v>
      </c>
      <c r="AO89" s="214"/>
      <c r="AP89" s="214"/>
      <c r="AQ89" s="95"/>
      <c r="AS89" s="101">
        <f>'D.1.4.2 - Elektro a MaR'!M28</f>
        <v>0</v>
      </c>
      <c r="AT89" s="102">
        <f>ROUND(SUM(AV89:AW89),2)</f>
        <v>0</v>
      </c>
      <c r="AU89" s="103">
        <f>'D.1.4.2 - Elektro a MaR'!W116</f>
        <v>0</v>
      </c>
      <c r="AV89" s="102">
        <f>'D.1.4.2 - Elektro a MaR'!M32</f>
        <v>0</v>
      </c>
      <c r="AW89" s="102">
        <f>'D.1.4.2 - Elektro a MaR'!M33</f>
        <v>0</v>
      </c>
      <c r="AX89" s="102">
        <f>'D.1.4.2 - Elektro a MaR'!M34</f>
        <v>0</v>
      </c>
      <c r="AY89" s="102">
        <f>'D.1.4.2 - Elektro a MaR'!M35</f>
        <v>0</v>
      </c>
      <c r="AZ89" s="102">
        <f>'D.1.4.2 - Elektro a MaR'!H32</f>
        <v>0</v>
      </c>
      <c r="BA89" s="102">
        <f>'D.1.4.2 - Elektro a MaR'!H33</f>
        <v>0</v>
      </c>
      <c r="BB89" s="102">
        <f>'D.1.4.2 - Elektro a MaR'!H34</f>
        <v>0</v>
      </c>
      <c r="BC89" s="102">
        <f>'D.1.4.2 - Elektro a MaR'!H35</f>
        <v>0</v>
      </c>
      <c r="BD89" s="104">
        <f>'D.1.4.2 - Elektro a MaR'!H36</f>
        <v>0</v>
      </c>
      <c r="BT89" s="100" t="s">
        <v>25</v>
      </c>
      <c r="BV89" s="100" t="s">
        <v>84</v>
      </c>
      <c r="BW89" s="100" t="s">
        <v>93</v>
      </c>
      <c r="BX89" s="100" t="s">
        <v>85</v>
      </c>
    </row>
    <row r="90" spans="1:89" ht="13.5">
      <c r="B90" s="21"/>
      <c r="C90" s="25"/>
      <c r="D90" s="25"/>
      <c r="E90" s="25"/>
      <c r="F90" s="25"/>
      <c r="G90" s="25"/>
      <c r="H90" s="25"/>
      <c r="I90" s="25"/>
      <c r="J90" s="25"/>
      <c r="K90" s="25"/>
      <c r="L90" s="25"/>
      <c r="M90" s="25"/>
      <c r="N90" s="25"/>
      <c r="O90" s="25"/>
      <c r="P90" s="25"/>
      <c r="Q90" s="25"/>
      <c r="R90" s="25"/>
      <c r="S90" s="25"/>
      <c r="T90" s="25"/>
      <c r="U90" s="25"/>
      <c r="V90" s="25"/>
      <c r="W90" s="25"/>
      <c r="X90" s="25"/>
      <c r="Y90" s="25"/>
      <c r="Z90" s="25"/>
      <c r="AA90" s="25"/>
      <c r="AB90" s="25"/>
      <c r="AC90" s="25"/>
      <c r="AD90" s="25"/>
      <c r="AE90" s="25"/>
      <c r="AF90" s="25"/>
      <c r="AG90" s="25"/>
      <c r="AH90" s="25"/>
      <c r="AI90" s="25"/>
      <c r="AJ90" s="25"/>
      <c r="AK90" s="25"/>
      <c r="AL90" s="25"/>
      <c r="AM90" s="25"/>
      <c r="AN90" s="25"/>
      <c r="AO90" s="25"/>
      <c r="AP90" s="25"/>
      <c r="AQ90" s="22"/>
    </row>
    <row r="91" spans="1:89" s="1" customFormat="1" ht="30" customHeight="1">
      <c r="B91" s="34"/>
      <c r="C91" s="83" t="s">
        <v>94</v>
      </c>
      <c r="D91" s="35"/>
      <c r="E91" s="35"/>
      <c r="F91" s="35"/>
      <c r="G91" s="35"/>
      <c r="H91" s="35"/>
      <c r="I91" s="35"/>
      <c r="J91" s="35"/>
      <c r="K91" s="35"/>
      <c r="L91" s="35"/>
      <c r="M91" s="35"/>
      <c r="N91" s="35"/>
      <c r="O91" s="35"/>
      <c r="P91" s="35"/>
      <c r="Q91" s="35"/>
      <c r="R91" s="35"/>
      <c r="S91" s="35"/>
      <c r="T91" s="35"/>
      <c r="U91" s="35"/>
      <c r="V91" s="35"/>
      <c r="W91" s="35"/>
      <c r="X91" s="35"/>
      <c r="Y91" s="35"/>
      <c r="Z91" s="35"/>
      <c r="AA91" s="35"/>
      <c r="AB91" s="35"/>
      <c r="AC91" s="35"/>
      <c r="AD91" s="35"/>
      <c r="AE91" s="35"/>
      <c r="AF91" s="35"/>
      <c r="AG91" s="221">
        <f>ROUND(SUM(AG92:AG95),2)</f>
        <v>0</v>
      </c>
      <c r="AH91" s="221"/>
      <c r="AI91" s="221"/>
      <c r="AJ91" s="221"/>
      <c r="AK91" s="221"/>
      <c r="AL91" s="221"/>
      <c r="AM91" s="221"/>
      <c r="AN91" s="221">
        <f>ROUND(SUM(AN92:AN95),2)</f>
        <v>0</v>
      </c>
      <c r="AO91" s="221"/>
      <c r="AP91" s="221"/>
      <c r="AQ91" s="36"/>
      <c r="AS91" s="79" t="s">
        <v>95</v>
      </c>
      <c r="AT91" s="80" t="s">
        <v>96</v>
      </c>
      <c r="AU91" s="80" t="s">
        <v>46</v>
      </c>
      <c r="AV91" s="81" t="s">
        <v>69</v>
      </c>
    </row>
    <row r="92" spans="1:89" s="1" customFormat="1" ht="19.899999999999999" customHeight="1">
      <c r="B92" s="34"/>
      <c r="C92" s="35"/>
      <c r="D92" s="105" t="s">
        <v>97</v>
      </c>
      <c r="E92" s="35"/>
      <c r="F92" s="35"/>
      <c r="G92" s="35"/>
      <c r="H92" s="35"/>
      <c r="I92" s="35"/>
      <c r="J92" s="35"/>
      <c r="K92" s="35"/>
      <c r="L92" s="35"/>
      <c r="M92" s="35"/>
      <c r="N92" s="35"/>
      <c r="O92" s="35"/>
      <c r="P92" s="35"/>
      <c r="Q92" s="35"/>
      <c r="R92" s="35"/>
      <c r="S92" s="35"/>
      <c r="T92" s="35"/>
      <c r="U92" s="35"/>
      <c r="V92" s="35"/>
      <c r="W92" s="35"/>
      <c r="X92" s="35"/>
      <c r="Y92" s="35"/>
      <c r="Z92" s="35"/>
      <c r="AA92" s="35"/>
      <c r="AB92" s="35"/>
      <c r="AC92" s="35"/>
      <c r="AD92" s="35"/>
      <c r="AE92" s="35"/>
      <c r="AF92" s="35"/>
      <c r="AG92" s="216">
        <f>ROUND(AG87*AS92,2)</f>
        <v>0</v>
      </c>
      <c r="AH92" s="217"/>
      <c r="AI92" s="217"/>
      <c r="AJ92" s="217"/>
      <c r="AK92" s="217"/>
      <c r="AL92" s="217"/>
      <c r="AM92" s="217"/>
      <c r="AN92" s="217">
        <f>ROUND(AG92+AV92,2)</f>
        <v>0</v>
      </c>
      <c r="AO92" s="217"/>
      <c r="AP92" s="217"/>
      <c r="AQ92" s="36"/>
      <c r="AS92" s="106">
        <v>0</v>
      </c>
      <c r="AT92" s="107" t="s">
        <v>98</v>
      </c>
      <c r="AU92" s="107" t="s">
        <v>47</v>
      </c>
      <c r="AV92" s="108">
        <f>ROUND(IF(AU92="základní",AG92*L31,IF(AU92="snížená",AG92*L32,0)),2)</f>
        <v>0</v>
      </c>
      <c r="BV92" s="17" t="s">
        <v>99</v>
      </c>
      <c r="BY92" s="109">
        <f>IF(AU92="základní",AV92,0)</f>
        <v>0</v>
      </c>
      <c r="BZ92" s="109">
        <f>IF(AU92="snížená",AV92,0)</f>
        <v>0</v>
      </c>
      <c r="CA92" s="109">
        <v>0</v>
      </c>
      <c r="CB92" s="109">
        <v>0</v>
      </c>
      <c r="CC92" s="109">
        <v>0</v>
      </c>
      <c r="CD92" s="109">
        <f>IF(AU92="základní",AG92,0)</f>
        <v>0</v>
      </c>
      <c r="CE92" s="109">
        <f>IF(AU92="snížená",AG92,0)</f>
        <v>0</v>
      </c>
      <c r="CF92" s="109">
        <f>IF(AU92="zákl. přenesená",AG92,0)</f>
        <v>0</v>
      </c>
      <c r="CG92" s="109">
        <f>IF(AU92="sníž. přenesená",AG92,0)</f>
        <v>0</v>
      </c>
      <c r="CH92" s="109">
        <f>IF(AU92="nulová",AG92,0)</f>
        <v>0</v>
      </c>
      <c r="CI92" s="17">
        <f>IF(AU92="základní",1,IF(AU92="snížená",2,IF(AU92="zákl. přenesená",4,IF(AU92="sníž. přenesená",5,3))))</f>
        <v>1</v>
      </c>
      <c r="CJ92" s="17">
        <f>IF(AT92="stavební čast",1,IF(8892="investiční čast",2,3))</f>
        <v>1</v>
      </c>
      <c r="CK92" s="17" t="str">
        <f>IF(D92="Vyplň vlastní","","x")</f>
        <v>x</v>
      </c>
    </row>
    <row r="93" spans="1:89" s="1" customFormat="1" ht="19.899999999999999" customHeight="1">
      <c r="B93" s="34"/>
      <c r="C93" s="35"/>
      <c r="D93" s="218" t="s">
        <v>100</v>
      </c>
      <c r="E93" s="219"/>
      <c r="F93" s="219"/>
      <c r="G93" s="219"/>
      <c r="H93" s="219"/>
      <c r="I93" s="219"/>
      <c r="J93" s="219"/>
      <c r="K93" s="219"/>
      <c r="L93" s="219"/>
      <c r="M93" s="219"/>
      <c r="N93" s="219"/>
      <c r="O93" s="219"/>
      <c r="P93" s="219"/>
      <c r="Q93" s="219"/>
      <c r="R93" s="219"/>
      <c r="S93" s="219"/>
      <c r="T93" s="219"/>
      <c r="U93" s="219"/>
      <c r="V93" s="219"/>
      <c r="W93" s="219"/>
      <c r="X93" s="219"/>
      <c r="Y93" s="219"/>
      <c r="Z93" s="219"/>
      <c r="AA93" s="219"/>
      <c r="AB93" s="219"/>
      <c r="AC93" s="35"/>
      <c r="AD93" s="35"/>
      <c r="AE93" s="35"/>
      <c r="AF93" s="35"/>
      <c r="AG93" s="216">
        <f>AG87*AS93</f>
        <v>0</v>
      </c>
      <c r="AH93" s="217"/>
      <c r="AI93" s="217"/>
      <c r="AJ93" s="217"/>
      <c r="AK93" s="217"/>
      <c r="AL93" s="217"/>
      <c r="AM93" s="217"/>
      <c r="AN93" s="217">
        <f>AG93+AV93</f>
        <v>0</v>
      </c>
      <c r="AO93" s="217"/>
      <c r="AP93" s="217"/>
      <c r="AQ93" s="36"/>
      <c r="AS93" s="110">
        <v>0</v>
      </c>
      <c r="AT93" s="111" t="s">
        <v>98</v>
      </c>
      <c r="AU93" s="111" t="s">
        <v>47</v>
      </c>
      <c r="AV93" s="112">
        <f>ROUND(IF(AU93="nulová",0,IF(OR(AU93="základní",AU93="zákl. přenesená"),AG93*L31,AG93*L32)),2)</f>
        <v>0</v>
      </c>
      <c r="BV93" s="17" t="s">
        <v>101</v>
      </c>
      <c r="BY93" s="109">
        <f>IF(AU93="základní",AV93,0)</f>
        <v>0</v>
      </c>
      <c r="BZ93" s="109">
        <f>IF(AU93="snížená",AV93,0)</f>
        <v>0</v>
      </c>
      <c r="CA93" s="109">
        <f>IF(AU93="zákl. přenesená",AV93,0)</f>
        <v>0</v>
      </c>
      <c r="CB93" s="109">
        <f>IF(AU93="sníž. přenesená",AV93,0)</f>
        <v>0</v>
      </c>
      <c r="CC93" s="109">
        <f>IF(AU93="nulová",AV93,0)</f>
        <v>0</v>
      </c>
      <c r="CD93" s="109">
        <f>IF(AU93="základní",AG93,0)</f>
        <v>0</v>
      </c>
      <c r="CE93" s="109">
        <f>IF(AU93="snížená",AG93,0)</f>
        <v>0</v>
      </c>
      <c r="CF93" s="109">
        <f>IF(AU93="zákl. přenesená",AG93,0)</f>
        <v>0</v>
      </c>
      <c r="CG93" s="109">
        <f>IF(AU93="sníž. přenesená",AG93,0)</f>
        <v>0</v>
      </c>
      <c r="CH93" s="109">
        <f>IF(AU93="nulová",AG93,0)</f>
        <v>0</v>
      </c>
      <c r="CI93" s="17">
        <f>IF(AU93="základní",1,IF(AU93="snížená",2,IF(AU93="zákl. přenesená",4,IF(AU93="sníž. přenesená",5,3))))</f>
        <v>1</v>
      </c>
      <c r="CJ93" s="17">
        <f>IF(AT93="stavební čast",1,IF(8893="investiční čast",2,3))</f>
        <v>1</v>
      </c>
      <c r="CK93" s="17" t="str">
        <f>IF(D93="Vyplň vlastní","","x")</f>
        <v/>
      </c>
    </row>
    <row r="94" spans="1:89" s="1" customFormat="1" ht="19.899999999999999" customHeight="1">
      <c r="B94" s="34"/>
      <c r="C94" s="35"/>
      <c r="D94" s="218" t="s">
        <v>100</v>
      </c>
      <c r="E94" s="219"/>
      <c r="F94" s="219"/>
      <c r="G94" s="219"/>
      <c r="H94" s="219"/>
      <c r="I94" s="219"/>
      <c r="J94" s="219"/>
      <c r="K94" s="219"/>
      <c r="L94" s="219"/>
      <c r="M94" s="219"/>
      <c r="N94" s="219"/>
      <c r="O94" s="219"/>
      <c r="P94" s="219"/>
      <c r="Q94" s="219"/>
      <c r="R94" s="219"/>
      <c r="S94" s="219"/>
      <c r="T94" s="219"/>
      <c r="U94" s="219"/>
      <c r="V94" s="219"/>
      <c r="W94" s="219"/>
      <c r="X94" s="219"/>
      <c r="Y94" s="219"/>
      <c r="Z94" s="219"/>
      <c r="AA94" s="219"/>
      <c r="AB94" s="219"/>
      <c r="AC94" s="35"/>
      <c r="AD94" s="35"/>
      <c r="AE94" s="35"/>
      <c r="AF94" s="35"/>
      <c r="AG94" s="216">
        <f>AG87*AS94</f>
        <v>0</v>
      </c>
      <c r="AH94" s="217"/>
      <c r="AI94" s="217"/>
      <c r="AJ94" s="217"/>
      <c r="AK94" s="217"/>
      <c r="AL94" s="217"/>
      <c r="AM94" s="217"/>
      <c r="AN94" s="217">
        <f>AG94+AV94</f>
        <v>0</v>
      </c>
      <c r="AO94" s="217"/>
      <c r="AP94" s="217"/>
      <c r="AQ94" s="36"/>
      <c r="AS94" s="110">
        <v>0</v>
      </c>
      <c r="AT94" s="111" t="s">
        <v>98</v>
      </c>
      <c r="AU94" s="111" t="s">
        <v>47</v>
      </c>
      <c r="AV94" s="112">
        <f>ROUND(IF(AU94="nulová",0,IF(OR(AU94="základní",AU94="zákl. přenesená"),AG94*L31,AG94*L32)),2)</f>
        <v>0</v>
      </c>
      <c r="BV94" s="17" t="s">
        <v>101</v>
      </c>
      <c r="BY94" s="109">
        <f>IF(AU94="základní",AV94,0)</f>
        <v>0</v>
      </c>
      <c r="BZ94" s="109">
        <f>IF(AU94="snížená",AV94,0)</f>
        <v>0</v>
      </c>
      <c r="CA94" s="109">
        <f>IF(AU94="zákl. přenesená",AV94,0)</f>
        <v>0</v>
      </c>
      <c r="CB94" s="109">
        <f>IF(AU94="sníž. přenesená",AV94,0)</f>
        <v>0</v>
      </c>
      <c r="CC94" s="109">
        <f>IF(AU94="nulová",AV94,0)</f>
        <v>0</v>
      </c>
      <c r="CD94" s="109">
        <f>IF(AU94="základní",AG94,0)</f>
        <v>0</v>
      </c>
      <c r="CE94" s="109">
        <f>IF(AU94="snížená",AG94,0)</f>
        <v>0</v>
      </c>
      <c r="CF94" s="109">
        <f>IF(AU94="zákl. přenesená",AG94,0)</f>
        <v>0</v>
      </c>
      <c r="CG94" s="109">
        <f>IF(AU94="sníž. přenesená",AG94,0)</f>
        <v>0</v>
      </c>
      <c r="CH94" s="109">
        <f>IF(AU94="nulová",AG94,0)</f>
        <v>0</v>
      </c>
      <c r="CI94" s="17">
        <f>IF(AU94="základní",1,IF(AU94="snížená",2,IF(AU94="zákl. přenesená",4,IF(AU94="sníž. přenesená",5,3))))</f>
        <v>1</v>
      </c>
      <c r="CJ94" s="17">
        <f>IF(AT94="stavební čast",1,IF(8894="investiční čast",2,3))</f>
        <v>1</v>
      </c>
      <c r="CK94" s="17" t="str">
        <f>IF(D94="Vyplň vlastní","","x")</f>
        <v/>
      </c>
    </row>
    <row r="95" spans="1:89" s="1" customFormat="1" ht="19.899999999999999" customHeight="1">
      <c r="B95" s="34"/>
      <c r="C95" s="35"/>
      <c r="D95" s="218" t="s">
        <v>100</v>
      </c>
      <c r="E95" s="219"/>
      <c r="F95" s="219"/>
      <c r="G95" s="219"/>
      <c r="H95" s="219"/>
      <c r="I95" s="219"/>
      <c r="J95" s="219"/>
      <c r="K95" s="219"/>
      <c r="L95" s="219"/>
      <c r="M95" s="219"/>
      <c r="N95" s="219"/>
      <c r="O95" s="219"/>
      <c r="P95" s="219"/>
      <c r="Q95" s="219"/>
      <c r="R95" s="219"/>
      <c r="S95" s="219"/>
      <c r="T95" s="219"/>
      <c r="U95" s="219"/>
      <c r="V95" s="219"/>
      <c r="W95" s="219"/>
      <c r="X95" s="219"/>
      <c r="Y95" s="219"/>
      <c r="Z95" s="219"/>
      <c r="AA95" s="219"/>
      <c r="AB95" s="219"/>
      <c r="AC95" s="35"/>
      <c r="AD95" s="35"/>
      <c r="AE95" s="35"/>
      <c r="AF95" s="35"/>
      <c r="AG95" s="216">
        <f>AG87*AS95</f>
        <v>0</v>
      </c>
      <c r="AH95" s="217"/>
      <c r="AI95" s="217"/>
      <c r="AJ95" s="217"/>
      <c r="AK95" s="217"/>
      <c r="AL95" s="217"/>
      <c r="AM95" s="217"/>
      <c r="AN95" s="217">
        <f>AG95+AV95</f>
        <v>0</v>
      </c>
      <c r="AO95" s="217"/>
      <c r="AP95" s="217"/>
      <c r="AQ95" s="36"/>
      <c r="AS95" s="113">
        <v>0</v>
      </c>
      <c r="AT95" s="114" t="s">
        <v>98</v>
      </c>
      <c r="AU95" s="114" t="s">
        <v>47</v>
      </c>
      <c r="AV95" s="115">
        <f>ROUND(IF(AU95="nulová",0,IF(OR(AU95="základní",AU95="zákl. přenesená"),AG95*L31,AG95*L32)),2)</f>
        <v>0</v>
      </c>
      <c r="BV95" s="17" t="s">
        <v>101</v>
      </c>
      <c r="BY95" s="109">
        <f>IF(AU95="základní",AV95,0)</f>
        <v>0</v>
      </c>
      <c r="BZ95" s="109">
        <f>IF(AU95="snížená",AV95,0)</f>
        <v>0</v>
      </c>
      <c r="CA95" s="109">
        <f>IF(AU95="zákl. přenesená",AV95,0)</f>
        <v>0</v>
      </c>
      <c r="CB95" s="109">
        <f>IF(AU95="sníž. přenesená",AV95,0)</f>
        <v>0</v>
      </c>
      <c r="CC95" s="109">
        <f>IF(AU95="nulová",AV95,0)</f>
        <v>0</v>
      </c>
      <c r="CD95" s="109">
        <f>IF(AU95="základní",AG95,0)</f>
        <v>0</v>
      </c>
      <c r="CE95" s="109">
        <f>IF(AU95="snížená",AG95,0)</f>
        <v>0</v>
      </c>
      <c r="CF95" s="109">
        <f>IF(AU95="zákl. přenesená",AG95,0)</f>
        <v>0</v>
      </c>
      <c r="CG95" s="109">
        <f>IF(AU95="sníž. přenesená",AG95,0)</f>
        <v>0</v>
      </c>
      <c r="CH95" s="109">
        <f>IF(AU95="nulová",AG95,0)</f>
        <v>0</v>
      </c>
      <c r="CI95" s="17">
        <f>IF(AU95="základní",1,IF(AU95="snížená",2,IF(AU95="zákl. přenesená",4,IF(AU95="sníž. přenesená",5,3))))</f>
        <v>1</v>
      </c>
      <c r="CJ95" s="17">
        <f>IF(AT95="stavební čast",1,IF(8895="investiční čast",2,3))</f>
        <v>1</v>
      </c>
      <c r="CK95" s="17" t="str">
        <f>IF(D95="Vyplň vlastní","","x")</f>
        <v/>
      </c>
    </row>
    <row r="96" spans="1:89" s="1" customFormat="1" ht="10.9" customHeight="1">
      <c r="B96" s="34"/>
      <c r="C96" s="35"/>
      <c r="D96" s="35"/>
      <c r="E96" s="35"/>
      <c r="F96" s="35"/>
      <c r="G96" s="35"/>
      <c r="H96" s="35"/>
      <c r="I96" s="35"/>
      <c r="J96" s="35"/>
      <c r="K96" s="35"/>
      <c r="L96" s="35"/>
      <c r="M96" s="35"/>
      <c r="N96" s="35"/>
      <c r="O96" s="35"/>
      <c r="P96" s="35"/>
      <c r="Q96" s="35"/>
      <c r="R96" s="35"/>
      <c r="S96" s="35"/>
      <c r="T96" s="35"/>
      <c r="U96" s="35"/>
      <c r="V96" s="35"/>
      <c r="W96" s="35"/>
      <c r="X96" s="35"/>
      <c r="Y96" s="35"/>
      <c r="Z96" s="35"/>
      <c r="AA96" s="35"/>
      <c r="AB96" s="35"/>
      <c r="AC96" s="35"/>
      <c r="AD96" s="35"/>
      <c r="AE96" s="35"/>
      <c r="AF96" s="35"/>
      <c r="AG96" s="35"/>
      <c r="AH96" s="35"/>
      <c r="AI96" s="35"/>
      <c r="AJ96" s="35"/>
      <c r="AK96" s="35"/>
      <c r="AL96" s="35"/>
      <c r="AM96" s="35"/>
      <c r="AN96" s="35"/>
      <c r="AO96" s="35"/>
      <c r="AP96" s="35"/>
      <c r="AQ96" s="36"/>
    </row>
    <row r="97" spans="2:43" s="1" customFormat="1" ht="30" customHeight="1">
      <c r="B97" s="34"/>
      <c r="C97" s="116" t="s">
        <v>102</v>
      </c>
      <c r="D97" s="117"/>
      <c r="E97" s="117"/>
      <c r="F97" s="117"/>
      <c r="G97" s="117"/>
      <c r="H97" s="117"/>
      <c r="I97" s="117"/>
      <c r="J97" s="117"/>
      <c r="K97" s="117"/>
      <c r="L97" s="117"/>
      <c r="M97" s="117"/>
      <c r="N97" s="117"/>
      <c r="O97" s="117"/>
      <c r="P97" s="117"/>
      <c r="Q97" s="117"/>
      <c r="R97" s="117"/>
      <c r="S97" s="117"/>
      <c r="T97" s="117"/>
      <c r="U97" s="117"/>
      <c r="V97" s="117"/>
      <c r="W97" s="117"/>
      <c r="X97" s="117"/>
      <c r="Y97" s="117"/>
      <c r="Z97" s="117"/>
      <c r="AA97" s="117"/>
      <c r="AB97" s="117"/>
      <c r="AC97" s="117"/>
      <c r="AD97" s="117"/>
      <c r="AE97" s="117"/>
      <c r="AF97" s="117"/>
      <c r="AG97" s="222">
        <f>ROUND(AG87+AG91,2)</f>
        <v>0</v>
      </c>
      <c r="AH97" s="222"/>
      <c r="AI97" s="222"/>
      <c r="AJ97" s="222"/>
      <c r="AK97" s="222"/>
      <c r="AL97" s="222"/>
      <c r="AM97" s="222"/>
      <c r="AN97" s="222">
        <f>AN87+AN91</f>
        <v>0</v>
      </c>
      <c r="AO97" s="222"/>
      <c r="AP97" s="222"/>
      <c r="AQ97" s="36"/>
    </row>
    <row r="98" spans="2:43" s="1" customFormat="1" ht="6.95" customHeight="1">
      <c r="B98" s="58"/>
      <c r="C98" s="59"/>
      <c r="D98" s="59"/>
      <c r="E98" s="59"/>
      <c r="F98" s="59"/>
      <c r="G98" s="59"/>
      <c r="H98" s="59"/>
      <c r="I98" s="59"/>
      <c r="J98" s="59"/>
      <c r="K98" s="59"/>
      <c r="L98" s="59"/>
      <c r="M98" s="59"/>
      <c r="N98" s="59"/>
      <c r="O98" s="59"/>
      <c r="P98" s="59"/>
      <c r="Q98" s="59"/>
      <c r="R98" s="59"/>
      <c r="S98" s="59"/>
      <c r="T98" s="59"/>
      <c r="U98" s="59"/>
      <c r="V98" s="59"/>
      <c r="W98" s="59"/>
      <c r="X98" s="59"/>
      <c r="Y98" s="59"/>
      <c r="Z98" s="59"/>
      <c r="AA98" s="59"/>
      <c r="AB98" s="59"/>
      <c r="AC98" s="59"/>
      <c r="AD98" s="59"/>
      <c r="AE98" s="59"/>
      <c r="AF98" s="59"/>
      <c r="AG98" s="59"/>
      <c r="AH98" s="59"/>
      <c r="AI98" s="59"/>
      <c r="AJ98" s="59"/>
      <c r="AK98" s="59"/>
      <c r="AL98" s="59"/>
      <c r="AM98" s="59"/>
      <c r="AN98" s="59"/>
      <c r="AO98" s="59"/>
      <c r="AP98" s="59"/>
      <c r="AQ98" s="60"/>
    </row>
  </sheetData>
  <sheetProtection algorithmName="SHA-512" hashValue="AJPPShAqmFNemqcghmZ+/kbr7Y0uH4SnjLp/93QzPGrWN1oRy3peozWAS0NfWK6vpdLdVtLi4QsDajtv+Ga6YA==" saltValue="H4DjGMTXAjtyxsou+JeNWg==" spinCount="100000" sheet="1" objects="1" scenarios="1" formatCells="0" formatColumns="0" formatRows="0" sort="0" autoFilter="0"/>
  <mergeCells count="62">
    <mergeCell ref="AG97:AM97"/>
    <mergeCell ref="AN97:AP97"/>
    <mergeCell ref="AR2:BE2"/>
    <mergeCell ref="D95:AB95"/>
    <mergeCell ref="AG95:AM95"/>
    <mergeCell ref="AN95:AP95"/>
    <mergeCell ref="AG87:AM87"/>
    <mergeCell ref="AN87:AP87"/>
    <mergeCell ref="AG91:AM91"/>
    <mergeCell ref="AN91:AP91"/>
    <mergeCell ref="D93:AB93"/>
    <mergeCell ref="AG93:AM93"/>
    <mergeCell ref="AN93:AP93"/>
    <mergeCell ref="D94:AB94"/>
    <mergeCell ref="AG94:AM94"/>
    <mergeCell ref="AN94:AP94"/>
    <mergeCell ref="AN89:AP89"/>
    <mergeCell ref="AG89:AM89"/>
    <mergeCell ref="D89:H89"/>
    <mergeCell ref="J89:AF89"/>
    <mergeCell ref="AG92:AM92"/>
    <mergeCell ref="AN92:AP92"/>
    <mergeCell ref="C85:G85"/>
    <mergeCell ref="I85:AF85"/>
    <mergeCell ref="AG85:AM85"/>
    <mergeCell ref="AN85:AP85"/>
    <mergeCell ref="AN88:AP88"/>
    <mergeCell ref="AG88:AM88"/>
    <mergeCell ref="D88:H88"/>
    <mergeCell ref="J88:AF88"/>
    <mergeCell ref="C76:AP76"/>
    <mergeCell ref="L78:AO78"/>
    <mergeCell ref="AM82:AP82"/>
    <mergeCell ref="AS82:AT84"/>
    <mergeCell ref="AM83:AP83"/>
    <mergeCell ref="L35:O35"/>
    <mergeCell ref="W35:AE35"/>
    <mergeCell ref="AK35:AO35"/>
    <mergeCell ref="X37:AB37"/>
    <mergeCell ref="AK37:AO37"/>
    <mergeCell ref="L33:O33"/>
    <mergeCell ref="W33:AE33"/>
    <mergeCell ref="AK33:AO33"/>
    <mergeCell ref="L34:O34"/>
    <mergeCell ref="W34:AE34"/>
    <mergeCell ref="AK34:AO34"/>
    <mergeCell ref="C2:AP2"/>
    <mergeCell ref="C4:AP4"/>
    <mergeCell ref="BE5:BE34"/>
    <mergeCell ref="K5:AO5"/>
    <mergeCell ref="K6:AO6"/>
    <mergeCell ref="E14:AJ14"/>
    <mergeCell ref="E23:AN23"/>
    <mergeCell ref="AK26:AO26"/>
    <mergeCell ref="AK27:AO27"/>
    <mergeCell ref="AK29:AO29"/>
    <mergeCell ref="L31:O31"/>
    <mergeCell ref="W31:AE31"/>
    <mergeCell ref="AK31:AO31"/>
    <mergeCell ref="L32:O32"/>
    <mergeCell ref="W32:AE32"/>
    <mergeCell ref="AK32:AO32"/>
  </mergeCells>
  <dataValidations count="2">
    <dataValidation type="list" allowBlank="1" showInputMessage="1" showErrorMessage="1" error="Povoleny jsou hodnoty základní, snížená, zákl. přenesená, sníž. přenesená, nulová." sqref="AU92:AU96">
      <formula1>"základní, snížená, zákl. přenesená, sníž. přenesená, nulová"</formula1>
    </dataValidation>
    <dataValidation type="list" allowBlank="1" showInputMessage="1" showErrorMessage="1" error="Povoleny jsou hodnoty stavební čast, technologická čast, investiční čast." sqref="AT92:AT96">
      <formula1>"stavební čast, technologická čast, investiční čast"</formula1>
    </dataValidation>
  </dataValidations>
  <hyperlinks>
    <hyperlink ref="K1:S1" location="C2" display="1) Souhrnný list stavby"/>
    <hyperlink ref="W1:AF1" location="C87" display="2) Rekapitulace objektů"/>
    <hyperlink ref="A88" location="'D.1.4.1 - Vytápění - ohře...'!C2" display="/"/>
    <hyperlink ref="A89" location="'D.1.4.2 - Elektro a MaR'!C2" display="/"/>
  </hyperlinks>
  <pageMargins left="0.58333330000000005" right="0.58333330000000005" top="0.5" bottom="0.46666669999999999" header="0" footer="0"/>
  <pageSetup paperSize="9" scale="95" fitToHeight="100" orientation="portrait" blackAndWhite="1" r:id="rId1"/>
  <headerFooter>
    <oddFooter>&amp;CStrana &amp;P z &amp;N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N297"/>
  <sheetViews>
    <sheetView showGridLines="0" workbookViewId="0">
      <pane ySplit="1" topLeftCell="A2" activePane="bottomLeft" state="frozen"/>
      <selection pane="bottomLeft"/>
    </sheetView>
  </sheetViews>
  <sheetFormatPr defaultRowHeight="15"/>
  <cols>
    <col min="1" max="1" width="8.33203125" customWidth="1"/>
    <col min="2" max="2" width="1.6640625" customWidth="1"/>
    <col min="3" max="3" width="4.1640625" customWidth="1"/>
    <col min="4" max="4" width="4.33203125" customWidth="1"/>
    <col min="5" max="5" width="17.1640625" customWidth="1"/>
    <col min="6" max="7" width="11.1640625" customWidth="1"/>
    <col min="8" max="8" width="12.5" customWidth="1"/>
    <col min="9" max="9" width="7" customWidth="1"/>
    <col min="10" max="10" width="5.1640625" customWidth="1"/>
    <col min="11" max="11" width="11.5" customWidth="1"/>
    <col min="12" max="12" width="12" customWidth="1"/>
    <col min="13" max="14" width="6" customWidth="1"/>
    <col min="15" max="15" width="2" customWidth="1"/>
    <col min="16" max="16" width="12.5" customWidth="1"/>
    <col min="17" max="17" width="4.1640625" customWidth="1"/>
    <col min="18" max="18" width="1.6640625" customWidth="1"/>
    <col min="19" max="19" width="8.1640625" customWidth="1"/>
    <col min="20" max="20" width="29.6640625" hidden="1" customWidth="1"/>
    <col min="21" max="21" width="16.33203125" hidden="1" customWidth="1"/>
    <col min="22" max="22" width="12.33203125" hidden="1" customWidth="1"/>
    <col min="23" max="23" width="16.33203125" hidden="1" customWidth="1"/>
    <col min="24" max="24" width="12.1640625" hidden="1" customWidth="1"/>
    <col min="25" max="25" width="15" hidden="1" customWidth="1"/>
    <col min="26" max="26" width="11" hidden="1" customWidth="1"/>
    <col min="27" max="27" width="15" hidden="1" customWidth="1"/>
    <col min="28" max="28" width="16.33203125" hidden="1" customWidth="1"/>
    <col min="29" max="29" width="11" customWidth="1"/>
    <col min="30" max="30" width="15" customWidth="1"/>
    <col min="31" max="31" width="16.33203125" customWidth="1"/>
    <col min="44" max="65" width="9.33203125" hidden="1"/>
  </cols>
  <sheetData>
    <row r="1" spans="1:66" ht="21.75" customHeight="1">
      <c r="A1" s="118"/>
      <c r="B1" s="11"/>
      <c r="C1" s="11"/>
      <c r="D1" s="12" t="s">
        <v>1</v>
      </c>
      <c r="E1" s="11"/>
      <c r="F1" s="13" t="s">
        <v>103</v>
      </c>
      <c r="G1" s="13"/>
      <c r="H1" s="265" t="s">
        <v>104</v>
      </c>
      <c r="I1" s="265"/>
      <c r="J1" s="265"/>
      <c r="K1" s="265"/>
      <c r="L1" s="13" t="s">
        <v>105</v>
      </c>
      <c r="M1" s="11"/>
      <c r="N1" s="11"/>
      <c r="O1" s="12" t="s">
        <v>106</v>
      </c>
      <c r="P1" s="11"/>
      <c r="Q1" s="11"/>
      <c r="R1" s="11"/>
      <c r="S1" s="13" t="s">
        <v>107</v>
      </c>
      <c r="T1" s="13"/>
      <c r="U1" s="118"/>
      <c r="V1" s="118"/>
      <c r="W1" s="14"/>
      <c r="X1" s="14"/>
      <c r="Y1" s="14"/>
      <c r="Z1" s="14"/>
      <c r="AA1" s="14"/>
      <c r="AB1" s="14"/>
      <c r="AC1" s="14"/>
      <c r="AD1" s="14"/>
      <c r="AE1" s="14"/>
      <c r="AF1" s="14"/>
      <c r="AG1" s="14"/>
      <c r="AH1" s="14"/>
      <c r="AI1" s="14"/>
      <c r="AJ1" s="14"/>
      <c r="AK1" s="14"/>
      <c r="AL1" s="14"/>
      <c r="AM1" s="14"/>
      <c r="AN1" s="14"/>
      <c r="AO1" s="14"/>
      <c r="AP1" s="14"/>
      <c r="AQ1" s="14"/>
      <c r="AR1" s="14"/>
      <c r="AS1" s="14"/>
      <c r="AT1" s="14"/>
      <c r="AU1" s="14"/>
      <c r="AV1" s="14"/>
      <c r="AW1" s="14"/>
      <c r="AX1" s="14"/>
      <c r="AY1" s="14"/>
      <c r="AZ1" s="14"/>
      <c r="BA1" s="14"/>
      <c r="BB1" s="14"/>
      <c r="BC1" s="14"/>
      <c r="BD1" s="14"/>
      <c r="BE1" s="14"/>
      <c r="BF1" s="14"/>
      <c r="BG1" s="14"/>
      <c r="BH1" s="14"/>
      <c r="BI1" s="14"/>
      <c r="BJ1" s="14"/>
      <c r="BK1" s="14"/>
      <c r="BL1" s="14"/>
      <c r="BM1" s="14"/>
      <c r="BN1" s="14"/>
    </row>
    <row r="2" spans="1:66" ht="36.950000000000003" customHeight="1">
      <c r="C2" s="178" t="s">
        <v>7</v>
      </c>
      <c r="D2" s="179"/>
      <c r="E2" s="179"/>
      <c r="F2" s="179"/>
      <c r="G2" s="179"/>
      <c r="H2" s="179"/>
      <c r="I2" s="179"/>
      <c r="J2" s="179"/>
      <c r="K2" s="179"/>
      <c r="L2" s="179"/>
      <c r="M2" s="179"/>
      <c r="N2" s="179"/>
      <c r="O2" s="179"/>
      <c r="P2" s="179"/>
      <c r="Q2" s="179"/>
      <c r="S2" s="223" t="s">
        <v>8</v>
      </c>
      <c r="T2" s="224"/>
      <c r="U2" s="224"/>
      <c r="V2" s="224"/>
      <c r="W2" s="224"/>
      <c r="X2" s="224"/>
      <c r="Y2" s="224"/>
      <c r="Z2" s="224"/>
      <c r="AA2" s="224"/>
      <c r="AB2" s="224"/>
      <c r="AC2" s="224"/>
      <c r="AT2" s="17" t="s">
        <v>90</v>
      </c>
    </row>
    <row r="3" spans="1:66" ht="6.95" customHeight="1">
      <c r="B3" s="18"/>
      <c r="C3" s="19"/>
      <c r="D3" s="19"/>
      <c r="E3" s="19"/>
      <c r="F3" s="19"/>
      <c r="G3" s="19"/>
      <c r="H3" s="19"/>
      <c r="I3" s="19"/>
      <c r="J3" s="19"/>
      <c r="K3" s="19"/>
      <c r="L3" s="19"/>
      <c r="M3" s="19"/>
      <c r="N3" s="19"/>
      <c r="O3" s="19"/>
      <c r="P3" s="19"/>
      <c r="Q3" s="19"/>
      <c r="R3" s="20"/>
      <c r="AT3" s="17" t="s">
        <v>108</v>
      </c>
    </row>
    <row r="4" spans="1:66" ht="36.950000000000003" customHeight="1">
      <c r="B4" s="21"/>
      <c r="C4" s="180" t="s">
        <v>109</v>
      </c>
      <c r="D4" s="181"/>
      <c r="E4" s="181"/>
      <c r="F4" s="181"/>
      <c r="G4" s="181"/>
      <c r="H4" s="181"/>
      <c r="I4" s="181"/>
      <c r="J4" s="181"/>
      <c r="K4" s="181"/>
      <c r="L4" s="181"/>
      <c r="M4" s="181"/>
      <c r="N4" s="181"/>
      <c r="O4" s="181"/>
      <c r="P4" s="181"/>
      <c r="Q4" s="181"/>
      <c r="R4" s="22"/>
      <c r="T4" s="23" t="s">
        <v>13</v>
      </c>
      <c r="AT4" s="17" t="s">
        <v>6</v>
      </c>
    </row>
    <row r="5" spans="1:66" ht="6.95" customHeight="1">
      <c r="B5" s="21"/>
      <c r="C5" s="25"/>
      <c r="D5" s="25"/>
      <c r="E5" s="25"/>
      <c r="F5" s="25"/>
      <c r="G5" s="25"/>
      <c r="H5" s="25"/>
      <c r="I5" s="25"/>
      <c r="J5" s="25"/>
      <c r="K5" s="25"/>
      <c r="L5" s="25"/>
      <c r="M5" s="25"/>
      <c r="N5" s="25"/>
      <c r="O5" s="25"/>
      <c r="P5" s="25"/>
      <c r="Q5" s="25"/>
      <c r="R5" s="22"/>
    </row>
    <row r="6" spans="1:66" ht="25.35" customHeight="1">
      <c r="B6" s="21"/>
      <c r="C6" s="25"/>
      <c r="D6" s="29" t="s">
        <v>19</v>
      </c>
      <c r="E6" s="25"/>
      <c r="F6" s="225" t="str">
        <f>'Rekapitulace stavby'!K6</f>
        <v>Rekonstrukce ohřevu TUV, nemocnice Boskovice - revize 01</v>
      </c>
      <c r="G6" s="226"/>
      <c r="H6" s="226"/>
      <c r="I6" s="226"/>
      <c r="J6" s="226"/>
      <c r="K6" s="226"/>
      <c r="L6" s="226"/>
      <c r="M6" s="226"/>
      <c r="N6" s="226"/>
      <c r="O6" s="226"/>
      <c r="P6" s="226"/>
      <c r="Q6" s="25"/>
      <c r="R6" s="22"/>
    </row>
    <row r="7" spans="1:66" s="1" customFormat="1" ht="32.85" customHeight="1">
      <c r="B7" s="34"/>
      <c r="C7" s="35"/>
      <c r="D7" s="28" t="s">
        <v>110</v>
      </c>
      <c r="E7" s="35"/>
      <c r="F7" s="186" t="s">
        <v>111</v>
      </c>
      <c r="G7" s="227"/>
      <c r="H7" s="227"/>
      <c r="I7" s="227"/>
      <c r="J7" s="227"/>
      <c r="K7" s="227"/>
      <c r="L7" s="227"/>
      <c r="M7" s="227"/>
      <c r="N7" s="227"/>
      <c r="O7" s="227"/>
      <c r="P7" s="227"/>
      <c r="Q7" s="35"/>
      <c r="R7" s="36"/>
    </row>
    <row r="8" spans="1:66" s="1" customFormat="1" ht="14.45" customHeight="1">
      <c r="B8" s="34"/>
      <c r="C8" s="35"/>
      <c r="D8" s="29" t="s">
        <v>22</v>
      </c>
      <c r="E8" s="35"/>
      <c r="F8" s="27" t="s">
        <v>23</v>
      </c>
      <c r="G8" s="35"/>
      <c r="H8" s="35"/>
      <c r="I8" s="35"/>
      <c r="J8" s="35"/>
      <c r="K8" s="35"/>
      <c r="L8" s="35"/>
      <c r="M8" s="29" t="s">
        <v>24</v>
      </c>
      <c r="N8" s="35"/>
      <c r="O8" s="27" t="s">
        <v>23</v>
      </c>
      <c r="P8" s="35"/>
      <c r="Q8" s="35"/>
      <c r="R8" s="36"/>
    </row>
    <row r="9" spans="1:66" s="1" customFormat="1" ht="14.45" customHeight="1">
      <c r="B9" s="34"/>
      <c r="C9" s="35"/>
      <c r="D9" s="29" t="s">
        <v>26</v>
      </c>
      <c r="E9" s="35"/>
      <c r="F9" s="27" t="s">
        <v>27</v>
      </c>
      <c r="G9" s="35"/>
      <c r="H9" s="35"/>
      <c r="I9" s="35"/>
      <c r="J9" s="35"/>
      <c r="K9" s="35"/>
      <c r="L9" s="35"/>
      <c r="M9" s="29" t="s">
        <v>28</v>
      </c>
      <c r="N9" s="35"/>
      <c r="O9" s="228" t="str">
        <f>'Rekapitulace stavby'!AN8</f>
        <v>3.5.2017</v>
      </c>
      <c r="P9" s="229"/>
      <c r="Q9" s="35"/>
      <c r="R9" s="36"/>
    </row>
    <row r="10" spans="1:66" s="1" customFormat="1" ht="10.9" customHeight="1">
      <c r="B10" s="34"/>
      <c r="C10" s="35"/>
      <c r="D10" s="35"/>
      <c r="E10" s="35"/>
      <c r="F10" s="35"/>
      <c r="G10" s="35"/>
      <c r="H10" s="35"/>
      <c r="I10" s="35"/>
      <c r="J10" s="35"/>
      <c r="K10" s="35"/>
      <c r="L10" s="35"/>
      <c r="M10" s="35"/>
      <c r="N10" s="35"/>
      <c r="O10" s="35"/>
      <c r="P10" s="35"/>
      <c r="Q10" s="35"/>
      <c r="R10" s="36"/>
    </row>
    <row r="11" spans="1:66" s="1" customFormat="1" ht="14.45" customHeight="1">
      <c r="B11" s="34"/>
      <c r="C11" s="35"/>
      <c r="D11" s="29" t="s">
        <v>32</v>
      </c>
      <c r="E11" s="35"/>
      <c r="F11" s="35"/>
      <c r="G11" s="35"/>
      <c r="H11" s="35"/>
      <c r="I11" s="35"/>
      <c r="J11" s="35"/>
      <c r="K11" s="35"/>
      <c r="L11" s="35"/>
      <c r="M11" s="29" t="s">
        <v>33</v>
      </c>
      <c r="N11" s="35"/>
      <c r="O11" s="184" t="str">
        <f>IF('Rekapitulace stavby'!AN10="","",'Rekapitulace stavby'!AN10)</f>
        <v/>
      </c>
      <c r="P11" s="184"/>
      <c r="Q11" s="35"/>
      <c r="R11" s="36"/>
    </row>
    <row r="12" spans="1:66" s="1" customFormat="1" ht="18" customHeight="1">
      <c r="B12" s="34"/>
      <c r="C12" s="35"/>
      <c r="D12" s="35"/>
      <c r="E12" s="27" t="str">
        <f>IF('Rekapitulace stavby'!E11="","",'Rekapitulace stavby'!E11)</f>
        <v>Město Boskovice, Masarykovo nám. 4/2</v>
      </c>
      <c r="F12" s="35"/>
      <c r="G12" s="35"/>
      <c r="H12" s="35"/>
      <c r="I12" s="35"/>
      <c r="J12" s="35"/>
      <c r="K12" s="35"/>
      <c r="L12" s="35"/>
      <c r="M12" s="29" t="s">
        <v>35</v>
      </c>
      <c r="N12" s="35"/>
      <c r="O12" s="184" t="str">
        <f>IF('Rekapitulace stavby'!AN11="","",'Rekapitulace stavby'!AN11)</f>
        <v/>
      </c>
      <c r="P12" s="184"/>
      <c r="Q12" s="35"/>
      <c r="R12" s="36"/>
    </row>
    <row r="13" spans="1:66" s="1" customFormat="1" ht="6.95" customHeight="1">
      <c r="B13" s="34"/>
      <c r="C13" s="35"/>
      <c r="D13" s="35"/>
      <c r="E13" s="35"/>
      <c r="F13" s="35"/>
      <c r="G13" s="35"/>
      <c r="H13" s="35"/>
      <c r="I13" s="35"/>
      <c r="J13" s="35"/>
      <c r="K13" s="35"/>
      <c r="L13" s="35"/>
      <c r="M13" s="35"/>
      <c r="N13" s="35"/>
      <c r="O13" s="35"/>
      <c r="P13" s="35"/>
      <c r="Q13" s="35"/>
      <c r="R13" s="36"/>
    </row>
    <row r="14" spans="1:66" s="1" customFormat="1" ht="14.45" customHeight="1">
      <c r="B14" s="34"/>
      <c r="C14" s="35"/>
      <c r="D14" s="29" t="s">
        <v>36</v>
      </c>
      <c r="E14" s="35"/>
      <c r="F14" s="35"/>
      <c r="G14" s="35"/>
      <c r="H14" s="35"/>
      <c r="I14" s="35"/>
      <c r="J14" s="35"/>
      <c r="K14" s="35"/>
      <c r="L14" s="35"/>
      <c r="M14" s="29" t="s">
        <v>33</v>
      </c>
      <c r="N14" s="35"/>
      <c r="O14" s="230" t="s">
        <v>23</v>
      </c>
      <c r="P14" s="184"/>
      <c r="Q14" s="35"/>
      <c r="R14" s="36"/>
    </row>
    <row r="15" spans="1:66" s="1" customFormat="1" ht="18" customHeight="1">
      <c r="B15" s="34"/>
      <c r="C15" s="35"/>
      <c r="D15" s="35"/>
      <c r="E15" s="230" t="s">
        <v>112</v>
      </c>
      <c r="F15" s="231"/>
      <c r="G15" s="231"/>
      <c r="H15" s="231"/>
      <c r="I15" s="231"/>
      <c r="J15" s="231"/>
      <c r="K15" s="231"/>
      <c r="L15" s="231"/>
      <c r="M15" s="29" t="s">
        <v>35</v>
      </c>
      <c r="N15" s="35"/>
      <c r="O15" s="230" t="s">
        <v>23</v>
      </c>
      <c r="P15" s="184"/>
      <c r="Q15" s="35"/>
      <c r="R15" s="36"/>
    </row>
    <row r="16" spans="1:66" s="1" customFormat="1" ht="6.95" customHeight="1">
      <c r="B16" s="34"/>
      <c r="C16" s="35"/>
      <c r="D16" s="35"/>
      <c r="E16" s="35"/>
      <c r="F16" s="35"/>
      <c r="G16" s="35"/>
      <c r="H16" s="35"/>
      <c r="I16" s="35"/>
      <c r="J16" s="35"/>
      <c r="K16" s="35"/>
      <c r="L16" s="35"/>
      <c r="M16" s="35"/>
      <c r="N16" s="35"/>
      <c r="O16" s="35"/>
      <c r="P16" s="35"/>
      <c r="Q16" s="35"/>
      <c r="R16" s="36"/>
    </row>
    <row r="17" spans="2:18" s="1" customFormat="1" ht="14.45" customHeight="1">
      <c r="B17" s="34"/>
      <c r="C17" s="35"/>
      <c r="D17" s="29" t="s">
        <v>38</v>
      </c>
      <c r="E17" s="35"/>
      <c r="F17" s="35"/>
      <c r="G17" s="35"/>
      <c r="H17" s="35"/>
      <c r="I17" s="35"/>
      <c r="J17" s="35"/>
      <c r="K17" s="35"/>
      <c r="L17" s="35"/>
      <c r="M17" s="29" t="s">
        <v>33</v>
      </c>
      <c r="N17" s="35"/>
      <c r="O17" s="184" t="s">
        <v>23</v>
      </c>
      <c r="P17" s="184"/>
      <c r="Q17" s="35"/>
      <c r="R17" s="36"/>
    </row>
    <row r="18" spans="2:18" s="1" customFormat="1" ht="18" customHeight="1">
      <c r="B18" s="34"/>
      <c r="C18" s="35"/>
      <c r="D18" s="35"/>
      <c r="E18" s="27" t="s">
        <v>39</v>
      </c>
      <c r="F18" s="35"/>
      <c r="G18" s="35"/>
      <c r="H18" s="35"/>
      <c r="I18" s="35"/>
      <c r="J18" s="35"/>
      <c r="K18" s="35"/>
      <c r="L18" s="35"/>
      <c r="M18" s="29" t="s">
        <v>35</v>
      </c>
      <c r="N18" s="35"/>
      <c r="O18" s="184" t="s">
        <v>23</v>
      </c>
      <c r="P18" s="184"/>
      <c r="Q18" s="35"/>
      <c r="R18" s="36"/>
    </row>
    <row r="19" spans="2:18" s="1" customFormat="1" ht="6.95" customHeight="1">
      <c r="B19" s="34"/>
      <c r="C19" s="35"/>
      <c r="D19" s="35"/>
      <c r="E19" s="35"/>
      <c r="F19" s="35"/>
      <c r="G19" s="35"/>
      <c r="H19" s="35"/>
      <c r="I19" s="35"/>
      <c r="J19" s="35"/>
      <c r="K19" s="35"/>
      <c r="L19" s="35"/>
      <c r="M19" s="35"/>
      <c r="N19" s="35"/>
      <c r="O19" s="35"/>
      <c r="P19" s="35"/>
      <c r="Q19" s="35"/>
      <c r="R19" s="36"/>
    </row>
    <row r="20" spans="2:18" s="1" customFormat="1" ht="14.45" customHeight="1">
      <c r="B20" s="34"/>
      <c r="C20" s="35"/>
      <c r="D20" s="29" t="s">
        <v>41</v>
      </c>
      <c r="E20" s="35"/>
      <c r="F20" s="35"/>
      <c r="G20" s="35"/>
      <c r="H20" s="35"/>
      <c r="I20" s="35"/>
      <c r="J20" s="35"/>
      <c r="K20" s="35"/>
      <c r="L20" s="35"/>
      <c r="M20" s="29" t="s">
        <v>33</v>
      </c>
      <c r="N20" s="35"/>
      <c r="O20" s="184" t="s">
        <v>23</v>
      </c>
      <c r="P20" s="184"/>
      <c r="Q20" s="35"/>
      <c r="R20" s="36"/>
    </row>
    <row r="21" spans="2:18" s="1" customFormat="1" ht="18" customHeight="1">
      <c r="B21" s="34"/>
      <c r="C21" s="35"/>
      <c r="D21" s="35"/>
      <c r="E21" s="27" t="s">
        <v>39</v>
      </c>
      <c r="F21" s="35"/>
      <c r="G21" s="35"/>
      <c r="H21" s="35"/>
      <c r="I21" s="35"/>
      <c r="J21" s="35"/>
      <c r="K21" s="35"/>
      <c r="L21" s="35"/>
      <c r="M21" s="29" t="s">
        <v>35</v>
      </c>
      <c r="N21" s="35"/>
      <c r="O21" s="184" t="s">
        <v>23</v>
      </c>
      <c r="P21" s="184"/>
      <c r="Q21" s="35"/>
      <c r="R21" s="36"/>
    </row>
    <row r="22" spans="2:18" s="1" customFormat="1" ht="6.95" customHeight="1">
      <c r="B22" s="34"/>
      <c r="C22" s="35"/>
      <c r="D22" s="35"/>
      <c r="E22" s="35"/>
      <c r="F22" s="35"/>
      <c r="G22" s="35"/>
      <c r="H22" s="35"/>
      <c r="I22" s="35"/>
      <c r="J22" s="35"/>
      <c r="K22" s="35"/>
      <c r="L22" s="35"/>
      <c r="M22" s="35"/>
      <c r="N22" s="35"/>
      <c r="O22" s="35"/>
      <c r="P22" s="35"/>
      <c r="Q22" s="35"/>
      <c r="R22" s="36"/>
    </row>
    <row r="23" spans="2:18" s="1" customFormat="1" ht="14.45" customHeight="1">
      <c r="B23" s="34"/>
      <c r="C23" s="35"/>
      <c r="D23" s="29" t="s">
        <v>42</v>
      </c>
      <c r="E23" s="35"/>
      <c r="F23" s="35"/>
      <c r="G23" s="35"/>
      <c r="H23" s="35"/>
      <c r="I23" s="35"/>
      <c r="J23" s="35"/>
      <c r="K23" s="35"/>
      <c r="L23" s="35"/>
      <c r="M23" s="35"/>
      <c r="N23" s="35"/>
      <c r="O23" s="35"/>
      <c r="P23" s="35"/>
      <c r="Q23" s="35"/>
      <c r="R23" s="36"/>
    </row>
    <row r="24" spans="2:18" s="1" customFormat="1" ht="22.5" customHeight="1">
      <c r="B24" s="34"/>
      <c r="C24" s="35"/>
      <c r="D24" s="35"/>
      <c r="E24" s="189" t="s">
        <v>23</v>
      </c>
      <c r="F24" s="189"/>
      <c r="G24" s="189"/>
      <c r="H24" s="189"/>
      <c r="I24" s="189"/>
      <c r="J24" s="189"/>
      <c r="K24" s="189"/>
      <c r="L24" s="189"/>
      <c r="M24" s="35"/>
      <c r="N24" s="35"/>
      <c r="O24" s="35"/>
      <c r="P24" s="35"/>
      <c r="Q24" s="35"/>
      <c r="R24" s="36"/>
    </row>
    <row r="25" spans="2:18" s="1" customFormat="1" ht="6.95" customHeight="1">
      <c r="B25" s="34"/>
      <c r="C25" s="35"/>
      <c r="D25" s="35"/>
      <c r="E25" s="35"/>
      <c r="F25" s="35"/>
      <c r="G25" s="35"/>
      <c r="H25" s="35"/>
      <c r="I25" s="35"/>
      <c r="J25" s="35"/>
      <c r="K25" s="35"/>
      <c r="L25" s="35"/>
      <c r="M25" s="35"/>
      <c r="N25" s="35"/>
      <c r="O25" s="35"/>
      <c r="P25" s="35"/>
      <c r="Q25" s="35"/>
      <c r="R25" s="36"/>
    </row>
    <row r="26" spans="2:18" s="1" customFormat="1" ht="6.95" customHeight="1">
      <c r="B26" s="34"/>
      <c r="C26" s="35"/>
      <c r="D26" s="50"/>
      <c r="E26" s="50"/>
      <c r="F26" s="50"/>
      <c r="G26" s="50"/>
      <c r="H26" s="50"/>
      <c r="I26" s="50"/>
      <c r="J26" s="50"/>
      <c r="K26" s="50"/>
      <c r="L26" s="50"/>
      <c r="M26" s="50"/>
      <c r="N26" s="50"/>
      <c r="O26" s="50"/>
      <c r="P26" s="50"/>
      <c r="Q26" s="35"/>
      <c r="R26" s="36"/>
    </row>
    <row r="27" spans="2:18" s="1" customFormat="1" ht="14.45" customHeight="1">
      <c r="B27" s="34"/>
      <c r="C27" s="35"/>
      <c r="D27" s="119" t="s">
        <v>113</v>
      </c>
      <c r="E27" s="35"/>
      <c r="F27" s="35"/>
      <c r="G27" s="35"/>
      <c r="H27" s="35"/>
      <c r="I27" s="35"/>
      <c r="J27" s="35"/>
      <c r="K27" s="35"/>
      <c r="L27" s="35"/>
      <c r="M27" s="190">
        <f>N88</f>
        <v>0</v>
      </c>
      <c r="N27" s="190"/>
      <c r="O27" s="190"/>
      <c r="P27" s="190"/>
      <c r="Q27" s="35"/>
      <c r="R27" s="36"/>
    </row>
    <row r="28" spans="2:18" s="1" customFormat="1" ht="14.45" customHeight="1">
      <c r="B28" s="34"/>
      <c r="C28" s="35"/>
      <c r="D28" s="33" t="s">
        <v>97</v>
      </c>
      <c r="E28" s="35"/>
      <c r="F28" s="35"/>
      <c r="G28" s="35"/>
      <c r="H28" s="35"/>
      <c r="I28" s="35"/>
      <c r="J28" s="35"/>
      <c r="K28" s="35"/>
      <c r="L28" s="35"/>
      <c r="M28" s="190">
        <f>N99</f>
        <v>0</v>
      </c>
      <c r="N28" s="190"/>
      <c r="O28" s="190"/>
      <c r="P28" s="190"/>
      <c r="Q28" s="35"/>
      <c r="R28" s="36"/>
    </row>
    <row r="29" spans="2:18" s="1" customFormat="1" ht="6.95" customHeight="1">
      <c r="B29" s="34"/>
      <c r="C29" s="35"/>
      <c r="D29" s="35"/>
      <c r="E29" s="35"/>
      <c r="F29" s="35"/>
      <c r="G29" s="35"/>
      <c r="H29" s="35"/>
      <c r="I29" s="35"/>
      <c r="J29" s="35"/>
      <c r="K29" s="35"/>
      <c r="L29" s="35"/>
      <c r="M29" s="35"/>
      <c r="N29" s="35"/>
      <c r="O29" s="35"/>
      <c r="P29" s="35"/>
      <c r="Q29" s="35"/>
      <c r="R29" s="36"/>
    </row>
    <row r="30" spans="2:18" s="1" customFormat="1" ht="25.35" customHeight="1">
      <c r="B30" s="34"/>
      <c r="C30" s="35"/>
      <c r="D30" s="120" t="s">
        <v>45</v>
      </c>
      <c r="E30" s="35"/>
      <c r="F30" s="35"/>
      <c r="G30" s="35"/>
      <c r="H30" s="35"/>
      <c r="I30" s="35"/>
      <c r="J30" s="35"/>
      <c r="K30" s="35"/>
      <c r="L30" s="35"/>
      <c r="M30" s="232">
        <f>ROUND(M27+M28,2)</f>
        <v>0</v>
      </c>
      <c r="N30" s="227"/>
      <c r="O30" s="227"/>
      <c r="P30" s="227"/>
      <c r="Q30" s="35"/>
      <c r="R30" s="36"/>
    </row>
    <row r="31" spans="2:18" s="1" customFormat="1" ht="6.95" customHeight="1">
      <c r="B31" s="34"/>
      <c r="C31" s="35"/>
      <c r="D31" s="50"/>
      <c r="E31" s="50"/>
      <c r="F31" s="50"/>
      <c r="G31" s="50"/>
      <c r="H31" s="50"/>
      <c r="I31" s="50"/>
      <c r="J31" s="50"/>
      <c r="K31" s="50"/>
      <c r="L31" s="50"/>
      <c r="M31" s="50"/>
      <c r="N31" s="50"/>
      <c r="O31" s="50"/>
      <c r="P31" s="50"/>
      <c r="Q31" s="35"/>
      <c r="R31" s="36"/>
    </row>
    <row r="32" spans="2:18" s="1" customFormat="1" ht="14.45" customHeight="1">
      <c r="B32" s="34"/>
      <c r="C32" s="35"/>
      <c r="D32" s="41" t="s">
        <v>46</v>
      </c>
      <c r="E32" s="41" t="s">
        <v>47</v>
      </c>
      <c r="F32" s="42">
        <v>0.21</v>
      </c>
      <c r="G32" s="121" t="s">
        <v>48</v>
      </c>
      <c r="H32" s="233">
        <f>(SUM(BE99:BE106)+SUM(BE124:BE295))</f>
        <v>0</v>
      </c>
      <c r="I32" s="227"/>
      <c r="J32" s="227"/>
      <c r="K32" s="35"/>
      <c r="L32" s="35"/>
      <c r="M32" s="233">
        <f>ROUND((SUM(BE99:BE106)+SUM(BE124:BE295)), 2)*F32</f>
        <v>0</v>
      </c>
      <c r="N32" s="227"/>
      <c r="O32" s="227"/>
      <c r="P32" s="227"/>
      <c r="Q32" s="35"/>
      <c r="R32" s="36"/>
    </row>
    <row r="33" spans="2:18" s="1" customFormat="1" ht="14.45" customHeight="1">
      <c r="B33" s="34"/>
      <c r="C33" s="35"/>
      <c r="D33" s="35"/>
      <c r="E33" s="41" t="s">
        <v>49</v>
      </c>
      <c r="F33" s="42">
        <v>0.15</v>
      </c>
      <c r="G33" s="121" t="s">
        <v>48</v>
      </c>
      <c r="H33" s="233">
        <f>(SUM(BF99:BF106)+SUM(BF124:BF295))</f>
        <v>0</v>
      </c>
      <c r="I33" s="227"/>
      <c r="J33" s="227"/>
      <c r="K33" s="35"/>
      <c r="L33" s="35"/>
      <c r="M33" s="233">
        <f>ROUND((SUM(BF99:BF106)+SUM(BF124:BF295)), 2)*F33</f>
        <v>0</v>
      </c>
      <c r="N33" s="227"/>
      <c r="O33" s="227"/>
      <c r="P33" s="227"/>
      <c r="Q33" s="35"/>
      <c r="R33" s="36"/>
    </row>
    <row r="34" spans="2:18" s="1" customFormat="1" ht="14.45" hidden="1" customHeight="1">
      <c r="B34" s="34"/>
      <c r="C34" s="35"/>
      <c r="D34" s="35"/>
      <c r="E34" s="41" t="s">
        <v>50</v>
      </c>
      <c r="F34" s="42">
        <v>0.21</v>
      </c>
      <c r="G34" s="121" t="s">
        <v>48</v>
      </c>
      <c r="H34" s="233">
        <f>(SUM(BG99:BG106)+SUM(BG124:BG295))</f>
        <v>0</v>
      </c>
      <c r="I34" s="227"/>
      <c r="J34" s="227"/>
      <c r="K34" s="35"/>
      <c r="L34" s="35"/>
      <c r="M34" s="233">
        <v>0</v>
      </c>
      <c r="N34" s="227"/>
      <c r="O34" s="227"/>
      <c r="P34" s="227"/>
      <c r="Q34" s="35"/>
      <c r="R34" s="36"/>
    </row>
    <row r="35" spans="2:18" s="1" customFormat="1" ht="14.45" hidden="1" customHeight="1">
      <c r="B35" s="34"/>
      <c r="C35" s="35"/>
      <c r="D35" s="35"/>
      <c r="E35" s="41" t="s">
        <v>51</v>
      </c>
      <c r="F35" s="42">
        <v>0.15</v>
      </c>
      <c r="G35" s="121" t="s">
        <v>48</v>
      </c>
      <c r="H35" s="233">
        <f>(SUM(BH99:BH106)+SUM(BH124:BH295))</f>
        <v>0</v>
      </c>
      <c r="I35" s="227"/>
      <c r="J35" s="227"/>
      <c r="K35" s="35"/>
      <c r="L35" s="35"/>
      <c r="M35" s="233">
        <v>0</v>
      </c>
      <c r="N35" s="227"/>
      <c r="O35" s="227"/>
      <c r="P35" s="227"/>
      <c r="Q35" s="35"/>
      <c r="R35" s="36"/>
    </row>
    <row r="36" spans="2:18" s="1" customFormat="1" ht="14.45" hidden="1" customHeight="1">
      <c r="B36" s="34"/>
      <c r="C36" s="35"/>
      <c r="D36" s="35"/>
      <c r="E36" s="41" t="s">
        <v>52</v>
      </c>
      <c r="F36" s="42">
        <v>0</v>
      </c>
      <c r="G36" s="121" t="s">
        <v>48</v>
      </c>
      <c r="H36" s="233">
        <f>(SUM(BI99:BI106)+SUM(BI124:BI295))</f>
        <v>0</v>
      </c>
      <c r="I36" s="227"/>
      <c r="J36" s="227"/>
      <c r="K36" s="35"/>
      <c r="L36" s="35"/>
      <c r="M36" s="233">
        <v>0</v>
      </c>
      <c r="N36" s="227"/>
      <c r="O36" s="227"/>
      <c r="P36" s="227"/>
      <c r="Q36" s="35"/>
      <c r="R36" s="36"/>
    </row>
    <row r="37" spans="2:18" s="1" customFormat="1" ht="6.95" customHeight="1">
      <c r="B37" s="34"/>
      <c r="C37" s="35"/>
      <c r="D37" s="35"/>
      <c r="E37" s="35"/>
      <c r="F37" s="35"/>
      <c r="G37" s="35"/>
      <c r="H37" s="35"/>
      <c r="I37" s="35"/>
      <c r="J37" s="35"/>
      <c r="K37" s="35"/>
      <c r="L37" s="35"/>
      <c r="M37" s="35"/>
      <c r="N37" s="35"/>
      <c r="O37" s="35"/>
      <c r="P37" s="35"/>
      <c r="Q37" s="35"/>
      <c r="R37" s="36"/>
    </row>
    <row r="38" spans="2:18" s="1" customFormat="1" ht="25.35" customHeight="1">
      <c r="B38" s="34"/>
      <c r="C38" s="117"/>
      <c r="D38" s="122" t="s">
        <v>53</v>
      </c>
      <c r="E38" s="78"/>
      <c r="F38" s="78"/>
      <c r="G38" s="123" t="s">
        <v>54</v>
      </c>
      <c r="H38" s="124" t="s">
        <v>55</v>
      </c>
      <c r="I38" s="78"/>
      <c r="J38" s="78"/>
      <c r="K38" s="78"/>
      <c r="L38" s="234">
        <f>SUM(M30:M36)</f>
        <v>0</v>
      </c>
      <c r="M38" s="234"/>
      <c r="N38" s="234"/>
      <c r="O38" s="234"/>
      <c r="P38" s="235"/>
      <c r="Q38" s="117"/>
      <c r="R38" s="36"/>
    </row>
    <row r="39" spans="2:18" s="1" customFormat="1" ht="14.45" customHeight="1">
      <c r="B39" s="34"/>
      <c r="C39" s="35"/>
      <c r="D39" s="35"/>
      <c r="E39" s="35"/>
      <c r="F39" s="35"/>
      <c r="G39" s="35"/>
      <c r="H39" s="35"/>
      <c r="I39" s="35"/>
      <c r="J39" s="35"/>
      <c r="K39" s="35"/>
      <c r="L39" s="35"/>
      <c r="M39" s="35"/>
      <c r="N39" s="35"/>
      <c r="O39" s="35"/>
      <c r="P39" s="35"/>
      <c r="Q39" s="35"/>
      <c r="R39" s="36"/>
    </row>
    <row r="40" spans="2:18" s="1" customFormat="1" ht="14.45" customHeight="1">
      <c r="B40" s="34"/>
      <c r="C40" s="35"/>
      <c r="D40" s="35"/>
      <c r="E40" s="35"/>
      <c r="F40" s="35"/>
      <c r="G40" s="35"/>
      <c r="H40" s="35"/>
      <c r="I40" s="35"/>
      <c r="J40" s="35"/>
      <c r="K40" s="35"/>
      <c r="L40" s="35"/>
      <c r="M40" s="35"/>
      <c r="N40" s="35"/>
      <c r="O40" s="35"/>
      <c r="P40" s="35"/>
      <c r="Q40" s="35"/>
      <c r="R40" s="36"/>
    </row>
    <row r="41" spans="2:18" ht="13.5">
      <c r="B41" s="21"/>
      <c r="C41" s="25"/>
      <c r="D41" s="25"/>
      <c r="E41" s="25"/>
      <c r="F41" s="25"/>
      <c r="G41" s="25"/>
      <c r="H41" s="25"/>
      <c r="I41" s="25"/>
      <c r="J41" s="25"/>
      <c r="K41" s="25"/>
      <c r="L41" s="25"/>
      <c r="M41" s="25"/>
      <c r="N41" s="25"/>
      <c r="O41" s="25"/>
      <c r="P41" s="25"/>
      <c r="Q41" s="25"/>
      <c r="R41" s="22"/>
    </row>
    <row r="42" spans="2:18" ht="13.5">
      <c r="B42" s="21"/>
      <c r="C42" s="25"/>
      <c r="D42" s="25"/>
      <c r="E42" s="25"/>
      <c r="F42" s="25"/>
      <c r="G42" s="25"/>
      <c r="H42" s="25"/>
      <c r="I42" s="25"/>
      <c r="J42" s="25"/>
      <c r="K42" s="25"/>
      <c r="L42" s="25"/>
      <c r="M42" s="25"/>
      <c r="N42" s="25"/>
      <c r="O42" s="25"/>
      <c r="P42" s="25"/>
      <c r="Q42" s="25"/>
      <c r="R42" s="22"/>
    </row>
    <row r="43" spans="2:18" ht="13.5">
      <c r="B43" s="21"/>
      <c r="C43" s="25"/>
      <c r="D43" s="25"/>
      <c r="E43" s="25"/>
      <c r="F43" s="25"/>
      <c r="G43" s="25"/>
      <c r="H43" s="25"/>
      <c r="I43" s="25"/>
      <c r="J43" s="25"/>
      <c r="K43" s="25"/>
      <c r="L43" s="25"/>
      <c r="M43" s="25"/>
      <c r="N43" s="25"/>
      <c r="O43" s="25"/>
      <c r="P43" s="25"/>
      <c r="Q43" s="25"/>
      <c r="R43" s="22"/>
    </row>
    <row r="44" spans="2:18" ht="13.5">
      <c r="B44" s="21"/>
      <c r="C44" s="25"/>
      <c r="D44" s="25"/>
      <c r="E44" s="25"/>
      <c r="F44" s="25"/>
      <c r="G44" s="25"/>
      <c r="H44" s="25"/>
      <c r="I44" s="25"/>
      <c r="J44" s="25"/>
      <c r="K44" s="25"/>
      <c r="L44" s="25"/>
      <c r="M44" s="25"/>
      <c r="N44" s="25"/>
      <c r="O44" s="25"/>
      <c r="P44" s="25"/>
      <c r="Q44" s="25"/>
      <c r="R44" s="22"/>
    </row>
    <row r="45" spans="2:18" ht="13.5">
      <c r="B45" s="21"/>
      <c r="C45" s="25"/>
      <c r="D45" s="25"/>
      <c r="E45" s="25"/>
      <c r="F45" s="25"/>
      <c r="G45" s="25"/>
      <c r="H45" s="25"/>
      <c r="I45" s="25"/>
      <c r="J45" s="25"/>
      <c r="K45" s="25"/>
      <c r="L45" s="25"/>
      <c r="M45" s="25"/>
      <c r="N45" s="25"/>
      <c r="O45" s="25"/>
      <c r="P45" s="25"/>
      <c r="Q45" s="25"/>
      <c r="R45" s="22"/>
    </row>
    <row r="46" spans="2:18" ht="13.5">
      <c r="B46" s="21"/>
      <c r="C46" s="25"/>
      <c r="D46" s="25"/>
      <c r="E46" s="25"/>
      <c r="F46" s="25"/>
      <c r="G46" s="25"/>
      <c r="H46" s="25"/>
      <c r="I46" s="25"/>
      <c r="J46" s="25"/>
      <c r="K46" s="25"/>
      <c r="L46" s="25"/>
      <c r="M46" s="25"/>
      <c r="N46" s="25"/>
      <c r="O46" s="25"/>
      <c r="P46" s="25"/>
      <c r="Q46" s="25"/>
      <c r="R46" s="22"/>
    </row>
    <row r="47" spans="2:18" ht="13.5">
      <c r="B47" s="21"/>
      <c r="C47" s="25"/>
      <c r="D47" s="25"/>
      <c r="E47" s="25"/>
      <c r="F47" s="25"/>
      <c r="G47" s="25"/>
      <c r="H47" s="25"/>
      <c r="I47" s="25"/>
      <c r="J47" s="25"/>
      <c r="K47" s="25"/>
      <c r="L47" s="25"/>
      <c r="M47" s="25"/>
      <c r="N47" s="25"/>
      <c r="O47" s="25"/>
      <c r="P47" s="25"/>
      <c r="Q47" s="25"/>
      <c r="R47" s="22"/>
    </row>
    <row r="48" spans="2:18" ht="13.5">
      <c r="B48" s="21"/>
      <c r="C48" s="25"/>
      <c r="D48" s="25"/>
      <c r="E48" s="25"/>
      <c r="F48" s="25"/>
      <c r="G48" s="25"/>
      <c r="H48" s="25"/>
      <c r="I48" s="25"/>
      <c r="J48" s="25"/>
      <c r="K48" s="25"/>
      <c r="L48" s="25"/>
      <c r="M48" s="25"/>
      <c r="N48" s="25"/>
      <c r="O48" s="25"/>
      <c r="P48" s="25"/>
      <c r="Q48" s="25"/>
      <c r="R48" s="22"/>
    </row>
    <row r="49" spans="2:18" ht="13.5">
      <c r="B49" s="21"/>
      <c r="C49" s="25"/>
      <c r="D49" s="25"/>
      <c r="E49" s="25"/>
      <c r="F49" s="25"/>
      <c r="G49" s="25"/>
      <c r="H49" s="25"/>
      <c r="I49" s="25"/>
      <c r="J49" s="25"/>
      <c r="K49" s="25"/>
      <c r="L49" s="25"/>
      <c r="M49" s="25"/>
      <c r="N49" s="25"/>
      <c r="O49" s="25"/>
      <c r="P49" s="25"/>
      <c r="Q49" s="25"/>
      <c r="R49" s="22"/>
    </row>
    <row r="50" spans="2:18" s="1" customFormat="1">
      <c r="B50" s="34"/>
      <c r="C50" s="35"/>
      <c r="D50" s="49" t="s">
        <v>56</v>
      </c>
      <c r="E50" s="50"/>
      <c r="F50" s="50"/>
      <c r="G50" s="50"/>
      <c r="H50" s="51"/>
      <c r="I50" s="35"/>
      <c r="J50" s="49" t="s">
        <v>57</v>
      </c>
      <c r="K50" s="50"/>
      <c r="L50" s="50"/>
      <c r="M50" s="50"/>
      <c r="N50" s="50"/>
      <c r="O50" s="50"/>
      <c r="P50" s="51"/>
      <c r="Q50" s="35"/>
      <c r="R50" s="36"/>
    </row>
    <row r="51" spans="2:18" ht="13.5">
      <c r="B51" s="21"/>
      <c r="C51" s="25"/>
      <c r="D51" s="52"/>
      <c r="E51" s="25"/>
      <c r="F51" s="25"/>
      <c r="G51" s="25"/>
      <c r="H51" s="53"/>
      <c r="I51" s="25"/>
      <c r="J51" s="52"/>
      <c r="K51" s="25"/>
      <c r="L51" s="25"/>
      <c r="M51" s="25"/>
      <c r="N51" s="25"/>
      <c r="O51" s="25"/>
      <c r="P51" s="53"/>
      <c r="Q51" s="25"/>
      <c r="R51" s="22"/>
    </row>
    <row r="52" spans="2:18" ht="13.5">
      <c r="B52" s="21"/>
      <c r="C52" s="25"/>
      <c r="D52" s="52"/>
      <c r="E52" s="25"/>
      <c r="F52" s="25"/>
      <c r="G52" s="25"/>
      <c r="H52" s="53"/>
      <c r="I52" s="25"/>
      <c r="J52" s="52"/>
      <c r="K52" s="25"/>
      <c r="L52" s="25"/>
      <c r="M52" s="25"/>
      <c r="N52" s="25"/>
      <c r="O52" s="25"/>
      <c r="P52" s="53"/>
      <c r="Q52" s="25"/>
      <c r="R52" s="22"/>
    </row>
    <row r="53" spans="2:18" ht="13.5">
      <c r="B53" s="21"/>
      <c r="C53" s="25"/>
      <c r="D53" s="52"/>
      <c r="E53" s="25"/>
      <c r="F53" s="25"/>
      <c r="G53" s="25"/>
      <c r="H53" s="53"/>
      <c r="I53" s="25"/>
      <c r="J53" s="52"/>
      <c r="K53" s="25"/>
      <c r="L53" s="25"/>
      <c r="M53" s="25"/>
      <c r="N53" s="25"/>
      <c r="O53" s="25"/>
      <c r="P53" s="53"/>
      <c r="Q53" s="25"/>
      <c r="R53" s="22"/>
    </row>
    <row r="54" spans="2:18" ht="13.5">
      <c r="B54" s="21"/>
      <c r="C54" s="25"/>
      <c r="D54" s="52"/>
      <c r="E54" s="25"/>
      <c r="F54" s="25"/>
      <c r="G54" s="25"/>
      <c r="H54" s="53"/>
      <c r="I54" s="25"/>
      <c r="J54" s="52"/>
      <c r="K54" s="25"/>
      <c r="L54" s="25"/>
      <c r="M54" s="25"/>
      <c r="N54" s="25"/>
      <c r="O54" s="25"/>
      <c r="P54" s="53"/>
      <c r="Q54" s="25"/>
      <c r="R54" s="22"/>
    </row>
    <row r="55" spans="2:18" ht="13.5">
      <c r="B55" s="21"/>
      <c r="C55" s="25"/>
      <c r="D55" s="52"/>
      <c r="E55" s="25"/>
      <c r="F55" s="25"/>
      <c r="G55" s="25"/>
      <c r="H55" s="53"/>
      <c r="I55" s="25"/>
      <c r="J55" s="52"/>
      <c r="K55" s="25"/>
      <c r="L55" s="25"/>
      <c r="M55" s="25"/>
      <c r="N55" s="25"/>
      <c r="O55" s="25"/>
      <c r="P55" s="53"/>
      <c r="Q55" s="25"/>
      <c r="R55" s="22"/>
    </row>
    <row r="56" spans="2:18" ht="13.5">
      <c r="B56" s="21"/>
      <c r="C56" s="25"/>
      <c r="D56" s="52"/>
      <c r="E56" s="25"/>
      <c r="F56" s="25"/>
      <c r="G56" s="25"/>
      <c r="H56" s="53"/>
      <c r="I56" s="25"/>
      <c r="J56" s="52"/>
      <c r="K56" s="25"/>
      <c r="L56" s="25"/>
      <c r="M56" s="25"/>
      <c r="N56" s="25"/>
      <c r="O56" s="25"/>
      <c r="P56" s="53"/>
      <c r="Q56" s="25"/>
      <c r="R56" s="22"/>
    </row>
    <row r="57" spans="2:18" ht="13.5">
      <c r="B57" s="21"/>
      <c r="C57" s="25"/>
      <c r="D57" s="52"/>
      <c r="E57" s="25"/>
      <c r="F57" s="25"/>
      <c r="G57" s="25"/>
      <c r="H57" s="53"/>
      <c r="I57" s="25"/>
      <c r="J57" s="52"/>
      <c r="K57" s="25"/>
      <c r="L57" s="25"/>
      <c r="M57" s="25"/>
      <c r="N57" s="25"/>
      <c r="O57" s="25"/>
      <c r="P57" s="53"/>
      <c r="Q57" s="25"/>
      <c r="R57" s="22"/>
    </row>
    <row r="58" spans="2:18" ht="13.5">
      <c r="B58" s="21"/>
      <c r="C58" s="25"/>
      <c r="D58" s="52"/>
      <c r="E58" s="25"/>
      <c r="F58" s="25"/>
      <c r="G58" s="25"/>
      <c r="H58" s="53"/>
      <c r="I58" s="25"/>
      <c r="J58" s="52"/>
      <c r="K58" s="25"/>
      <c r="L58" s="25"/>
      <c r="M58" s="25"/>
      <c r="N58" s="25"/>
      <c r="O58" s="25"/>
      <c r="P58" s="53"/>
      <c r="Q58" s="25"/>
      <c r="R58" s="22"/>
    </row>
    <row r="59" spans="2:18" s="1" customFormat="1">
      <c r="B59" s="34"/>
      <c r="C59" s="35"/>
      <c r="D59" s="54" t="s">
        <v>58</v>
      </c>
      <c r="E59" s="55"/>
      <c r="F59" s="55"/>
      <c r="G59" s="56" t="s">
        <v>59</v>
      </c>
      <c r="H59" s="57"/>
      <c r="I59" s="35"/>
      <c r="J59" s="54" t="s">
        <v>58</v>
      </c>
      <c r="K59" s="55"/>
      <c r="L59" s="55"/>
      <c r="M59" s="55"/>
      <c r="N59" s="56" t="s">
        <v>59</v>
      </c>
      <c r="O59" s="55"/>
      <c r="P59" s="57"/>
      <c r="Q59" s="35"/>
      <c r="R59" s="36"/>
    </row>
    <row r="60" spans="2:18" ht="13.5">
      <c r="B60" s="21"/>
      <c r="C60" s="25"/>
      <c r="D60" s="25"/>
      <c r="E60" s="25"/>
      <c r="F60" s="25"/>
      <c r="G60" s="25"/>
      <c r="H60" s="25"/>
      <c r="I60" s="25"/>
      <c r="J60" s="25"/>
      <c r="K60" s="25"/>
      <c r="L60" s="25"/>
      <c r="M60" s="25"/>
      <c r="N60" s="25"/>
      <c r="O60" s="25"/>
      <c r="P60" s="25"/>
      <c r="Q60" s="25"/>
      <c r="R60" s="22"/>
    </row>
    <row r="61" spans="2:18" s="1" customFormat="1">
      <c r="B61" s="34"/>
      <c r="C61" s="35"/>
      <c r="D61" s="49" t="s">
        <v>60</v>
      </c>
      <c r="E61" s="50"/>
      <c r="F61" s="50"/>
      <c r="G61" s="50"/>
      <c r="H61" s="51"/>
      <c r="I61" s="35"/>
      <c r="J61" s="49" t="s">
        <v>61</v>
      </c>
      <c r="K61" s="50"/>
      <c r="L61" s="50"/>
      <c r="M61" s="50"/>
      <c r="N61" s="50"/>
      <c r="O61" s="50"/>
      <c r="P61" s="51"/>
      <c r="Q61" s="35"/>
      <c r="R61" s="36"/>
    </row>
    <row r="62" spans="2:18" ht="13.5">
      <c r="B62" s="21"/>
      <c r="C62" s="25"/>
      <c r="D62" s="52"/>
      <c r="E62" s="25"/>
      <c r="F62" s="25"/>
      <c r="G62" s="25"/>
      <c r="H62" s="53"/>
      <c r="I62" s="25"/>
      <c r="J62" s="52"/>
      <c r="K62" s="25"/>
      <c r="L62" s="25"/>
      <c r="M62" s="25"/>
      <c r="N62" s="25"/>
      <c r="O62" s="25"/>
      <c r="P62" s="53"/>
      <c r="Q62" s="25"/>
      <c r="R62" s="22"/>
    </row>
    <row r="63" spans="2:18" ht="13.5">
      <c r="B63" s="21"/>
      <c r="C63" s="25"/>
      <c r="D63" s="52"/>
      <c r="E63" s="25"/>
      <c r="F63" s="25"/>
      <c r="G63" s="25"/>
      <c r="H63" s="53"/>
      <c r="I63" s="25"/>
      <c r="J63" s="52"/>
      <c r="K63" s="25"/>
      <c r="L63" s="25"/>
      <c r="M63" s="25"/>
      <c r="N63" s="25"/>
      <c r="O63" s="25"/>
      <c r="P63" s="53"/>
      <c r="Q63" s="25"/>
      <c r="R63" s="22"/>
    </row>
    <row r="64" spans="2:18" ht="13.5">
      <c r="B64" s="21"/>
      <c r="C64" s="25"/>
      <c r="D64" s="52"/>
      <c r="E64" s="25"/>
      <c r="F64" s="25"/>
      <c r="G64" s="25"/>
      <c r="H64" s="53"/>
      <c r="I64" s="25"/>
      <c r="J64" s="52"/>
      <c r="K64" s="25"/>
      <c r="L64" s="25"/>
      <c r="M64" s="25"/>
      <c r="N64" s="25"/>
      <c r="O64" s="25"/>
      <c r="P64" s="53"/>
      <c r="Q64" s="25"/>
      <c r="R64" s="22"/>
    </row>
    <row r="65" spans="2:21" ht="13.5">
      <c r="B65" s="21"/>
      <c r="C65" s="25"/>
      <c r="D65" s="52"/>
      <c r="E65" s="25"/>
      <c r="F65" s="25"/>
      <c r="G65" s="25"/>
      <c r="H65" s="53"/>
      <c r="I65" s="25"/>
      <c r="J65" s="52"/>
      <c r="K65" s="25"/>
      <c r="L65" s="25"/>
      <c r="M65" s="25"/>
      <c r="N65" s="25"/>
      <c r="O65" s="25"/>
      <c r="P65" s="53"/>
      <c r="Q65" s="25"/>
      <c r="R65" s="22"/>
    </row>
    <row r="66" spans="2:21" ht="13.5">
      <c r="B66" s="21"/>
      <c r="C66" s="25"/>
      <c r="D66" s="52"/>
      <c r="E66" s="25"/>
      <c r="F66" s="25"/>
      <c r="G66" s="25"/>
      <c r="H66" s="53"/>
      <c r="I66" s="25"/>
      <c r="J66" s="52"/>
      <c r="K66" s="25"/>
      <c r="L66" s="25"/>
      <c r="M66" s="25"/>
      <c r="N66" s="25"/>
      <c r="O66" s="25"/>
      <c r="P66" s="53"/>
      <c r="Q66" s="25"/>
      <c r="R66" s="22"/>
    </row>
    <row r="67" spans="2:21" ht="13.5">
      <c r="B67" s="21"/>
      <c r="C67" s="25"/>
      <c r="D67" s="52"/>
      <c r="E67" s="25"/>
      <c r="F67" s="25"/>
      <c r="G67" s="25"/>
      <c r="H67" s="53"/>
      <c r="I67" s="25"/>
      <c r="J67" s="52"/>
      <c r="K67" s="25"/>
      <c r="L67" s="25"/>
      <c r="M67" s="25"/>
      <c r="N67" s="25"/>
      <c r="O67" s="25"/>
      <c r="P67" s="53"/>
      <c r="Q67" s="25"/>
      <c r="R67" s="22"/>
    </row>
    <row r="68" spans="2:21" ht="13.5">
      <c r="B68" s="21"/>
      <c r="C68" s="25"/>
      <c r="D68" s="52"/>
      <c r="E68" s="25"/>
      <c r="F68" s="25"/>
      <c r="G68" s="25"/>
      <c r="H68" s="53"/>
      <c r="I68" s="25"/>
      <c r="J68" s="52"/>
      <c r="K68" s="25"/>
      <c r="L68" s="25"/>
      <c r="M68" s="25"/>
      <c r="N68" s="25"/>
      <c r="O68" s="25"/>
      <c r="P68" s="53"/>
      <c r="Q68" s="25"/>
      <c r="R68" s="22"/>
    </row>
    <row r="69" spans="2:21" ht="13.5">
      <c r="B69" s="21"/>
      <c r="C69" s="25"/>
      <c r="D69" s="52"/>
      <c r="E69" s="25"/>
      <c r="F69" s="25"/>
      <c r="G69" s="25"/>
      <c r="H69" s="53"/>
      <c r="I69" s="25"/>
      <c r="J69" s="52"/>
      <c r="K69" s="25"/>
      <c r="L69" s="25"/>
      <c r="M69" s="25"/>
      <c r="N69" s="25"/>
      <c r="O69" s="25"/>
      <c r="P69" s="53"/>
      <c r="Q69" s="25"/>
      <c r="R69" s="22"/>
    </row>
    <row r="70" spans="2:21" s="1" customFormat="1">
      <c r="B70" s="34"/>
      <c r="C70" s="35"/>
      <c r="D70" s="54" t="s">
        <v>58</v>
      </c>
      <c r="E70" s="55"/>
      <c r="F70" s="55"/>
      <c r="G70" s="56" t="s">
        <v>59</v>
      </c>
      <c r="H70" s="57"/>
      <c r="I70" s="35"/>
      <c r="J70" s="54" t="s">
        <v>58</v>
      </c>
      <c r="K70" s="55"/>
      <c r="L70" s="55"/>
      <c r="M70" s="55"/>
      <c r="N70" s="56" t="s">
        <v>59</v>
      </c>
      <c r="O70" s="55"/>
      <c r="P70" s="57"/>
      <c r="Q70" s="35"/>
      <c r="R70" s="36"/>
    </row>
    <row r="71" spans="2:21" s="1" customFormat="1" ht="14.45" customHeight="1">
      <c r="B71" s="58"/>
      <c r="C71" s="59"/>
      <c r="D71" s="59"/>
      <c r="E71" s="59"/>
      <c r="F71" s="59"/>
      <c r="G71" s="59"/>
      <c r="H71" s="59"/>
      <c r="I71" s="59"/>
      <c r="J71" s="59"/>
      <c r="K71" s="59"/>
      <c r="L71" s="59"/>
      <c r="M71" s="59"/>
      <c r="N71" s="59"/>
      <c r="O71" s="59"/>
      <c r="P71" s="59"/>
      <c r="Q71" s="59"/>
      <c r="R71" s="60"/>
    </row>
    <row r="75" spans="2:21" s="1" customFormat="1" ht="6.95" customHeight="1">
      <c r="B75" s="125"/>
      <c r="C75" s="126"/>
      <c r="D75" s="126"/>
      <c r="E75" s="126"/>
      <c r="F75" s="126"/>
      <c r="G75" s="126"/>
      <c r="H75" s="126"/>
      <c r="I75" s="126"/>
      <c r="J75" s="126"/>
      <c r="K75" s="126"/>
      <c r="L75" s="126"/>
      <c r="M75" s="126"/>
      <c r="N75" s="126"/>
      <c r="O75" s="126"/>
      <c r="P75" s="126"/>
      <c r="Q75" s="126"/>
      <c r="R75" s="127"/>
    </row>
    <row r="76" spans="2:21" s="1" customFormat="1" ht="36.950000000000003" customHeight="1">
      <c r="B76" s="34"/>
      <c r="C76" s="180" t="s">
        <v>114</v>
      </c>
      <c r="D76" s="181"/>
      <c r="E76" s="181"/>
      <c r="F76" s="181"/>
      <c r="G76" s="181"/>
      <c r="H76" s="181"/>
      <c r="I76" s="181"/>
      <c r="J76" s="181"/>
      <c r="K76" s="181"/>
      <c r="L76" s="181"/>
      <c r="M76" s="181"/>
      <c r="N76" s="181"/>
      <c r="O76" s="181"/>
      <c r="P76" s="181"/>
      <c r="Q76" s="181"/>
      <c r="R76" s="36"/>
      <c r="T76" s="128"/>
      <c r="U76" s="128"/>
    </row>
    <row r="77" spans="2:21" s="1" customFormat="1" ht="6.95" customHeight="1">
      <c r="B77" s="34"/>
      <c r="C77" s="35"/>
      <c r="D77" s="35"/>
      <c r="E77" s="35"/>
      <c r="F77" s="35"/>
      <c r="G77" s="35"/>
      <c r="H77" s="35"/>
      <c r="I77" s="35"/>
      <c r="J77" s="35"/>
      <c r="K77" s="35"/>
      <c r="L77" s="35"/>
      <c r="M77" s="35"/>
      <c r="N77" s="35"/>
      <c r="O77" s="35"/>
      <c r="P77" s="35"/>
      <c r="Q77" s="35"/>
      <c r="R77" s="36"/>
      <c r="T77" s="128"/>
      <c r="U77" s="128"/>
    </row>
    <row r="78" spans="2:21" s="1" customFormat="1" ht="30" customHeight="1">
      <c r="B78" s="34"/>
      <c r="C78" s="29" t="s">
        <v>19</v>
      </c>
      <c r="D78" s="35"/>
      <c r="E78" s="35"/>
      <c r="F78" s="225" t="str">
        <f>F6</f>
        <v>Rekonstrukce ohřevu TUV, nemocnice Boskovice - revize 01</v>
      </c>
      <c r="G78" s="226"/>
      <c r="H78" s="226"/>
      <c r="I78" s="226"/>
      <c r="J78" s="226"/>
      <c r="K78" s="226"/>
      <c r="L78" s="226"/>
      <c r="M78" s="226"/>
      <c r="N78" s="226"/>
      <c r="O78" s="226"/>
      <c r="P78" s="226"/>
      <c r="Q78" s="35"/>
      <c r="R78" s="36"/>
      <c r="T78" s="128"/>
      <c r="U78" s="128"/>
    </row>
    <row r="79" spans="2:21" s="1" customFormat="1" ht="36.950000000000003" customHeight="1">
      <c r="B79" s="34"/>
      <c r="C79" s="68" t="s">
        <v>110</v>
      </c>
      <c r="D79" s="35"/>
      <c r="E79" s="35"/>
      <c r="F79" s="200" t="str">
        <f>F7</f>
        <v>D.1.4.1 - Vytápění - ohřev teplé vody</v>
      </c>
      <c r="G79" s="227"/>
      <c r="H79" s="227"/>
      <c r="I79" s="227"/>
      <c r="J79" s="227"/>
      <c r="K79" s="227"/>
      <c r="L79" s="227"/>
      <c r="M79" s="227"/>
      <c r="N79" s="227"/>
      <c r="O79" s="227"/>
      <c r="P79" s="227"/>
      <c r="Q79" s="35"/>
      <c r="R79" s="36"/>
      <c r="T79" s="128"/>
      <c r="U79" s="128"/>
    </row>
    <row r="80" spans="2:21" s="1" customFormat="1" ht="6.95" customHeight="1">
      <c r="B80" s="34"/>
      <c r="C80" s="35"/>
      <c r="D80" s="35"/>
      <c r="E80" s="35"/>
      <c r="F80" s="35"/>
      <c r="G80" s="35"/>
      <c r="H80" s="35"/>
      <c r="I80" s="35"/>
      <c r="J80" s="35"/>
      <c r="K80" s="35"/>
      <c r="L80" s="35"/>
      <c r="M80" s="35"/>
      <c r="N80" s="35"/>
      <c r="O80" s="35"/>
      <c r="P80" s="35"/>
      <c r="Q80" s="35"/>
      <c r="R80" s="36"/>
      <c r="T80" s="128"/>
      <c r="U80" s="128"/>
    </row>
    <row r="81" spans="2:47" s="1" customFormat="1" ht="18" customHeight="1">
      <c r="B81" s="34"/>
      <c r="C81" s="29" t="s">
        <v>26</v>
      </c>
      <c r="D81" s="35"/>
      <c r="E81" s="35"/>
      <c r="F81" s="27" t="str">
        <f>F9</f>
        <v>Boskovice</v>
      </c>
      <c r="G81" s="35"/>
      <c r="H81" s="35"/>
      <c r="I81" s="35"/>
      <c r="J81" s="35"/>
      <c r="K81" s="29" t="s">
        <v>28</v>
      </c>
      <c r="L81" s="35"/>
      <c r="M81" s="229" t="str">
        <f>IF(O9="","",O9)</f>
        <v>3.5.2017</v>
      </c>
      <c r="N81" s="229"/>
      <c r="O81" s="229"/>
      <c r="P81" s="229"/>
      <c r="Q81" s="35"/>
      <c r="R81" s="36"/>
      <c r="T81" s="128"/>
      <c r="U81" s="128"/>
    </row>
    <row r="82" spans="2:47" s="1" customFormat="1" ht="6.95" customHeight="1">
      <c r="B82" s="34"/>
      <c r="C82" s="35"/>
      <c r="D82" s="35"/>
      <c r="E82" s="35"/>
      <c r="F82" s="35"/>
      <c r="G82" s="35"/>
      <c r="H82" s="35"/>
      <c r="I82" s="35"/>
      <c r="J82" s="35"/>
      <c r="K82" s="35"/>
      <c r="L82" s="35"/>
      <c r="M82" s="35"/>
      <c r="N82" s="35"/>
      <c r="O82" s="35"/>
      <c r="P82" s="35"/>
      <c r="Q82" s="35"/>
      <c r="R82" s="36"/>
      <c r="T82" s="128"/>
      <c r="U82" s="128"/>
    </row>
    <row r="83" spans="2:47" s="1" customFormat="1">
      <c r="B83" s="34"/>
      <c r="C83" s="29" t="s">
        <v>32</v>
      </c>
      <c r="D83" s="35"/>
      <c r="E83" s="35"/>
      <c r="F83" s="27" t="str">
        <f>E12</f>
        <v>Město Boskovice, Masarykovo nám. 4/2</v>
      </c>
      <c r="G83" s="35"/>
      <c r="H83" s="35"/>
      <c r="I83" s="35"/>
      <c r="J83" s="35"/>
      <c r="K83" s="29" t="s">
        <v>38</v>
      </c>
      <c r="L83" s="35"/>
      <c r="M83" s="184" t="str">
        <f>E18</f>
        <v>Ing. Michal Pátek</v>
      </c>
      <c r="N83" s="184"/>
      <c r="O83" s="184"/>
      <c r="P83" s="184"/>
      <c r="Q83" s="184"/>
      <c r="R83" s="36"/>
      <c r="T83" s="128"/>
      <c r="U83" s="128"/>
    </row>
    <row r="84" spans="2:47" s="1" customFormat="1" ht="14.45" customHeight="1">
      <c r="B84" s="34"/>
      <c r="C84" s="29" t="s">
        <v>36</v>
      </c>
      <c r="D84" s="35"/>
      <c r="E84" s="35"/>
      <c r="F84" s="27" t="str">
        <f>IF(E15="","",E15)</f>
        <v>Dle výběrového řízení</v>
      </c>
      <c r="G84" s="35"/>
      <c r="H84" s="35"/>
      <c r="I84" s="35"/>
      <c r="J84" s="35"/>
      <c r="K84" s="29" t="s">
        <v>41</v>
      </c>
      <c r="L84" s="35"/>
      <c r="M84" s="184" t="str">
        <f>E21</f>
        <v>Ing. Michal Pátek</v>
      </c>
      <c r="N84" s="184"/>
      <c r="O84" s="184"/>
      <c r="P84" s="184"/>
      <c r="Q84" s="184"/>
      <c r="R84" s="36"/>
      <c r="T84" s="128"/>
      <c r="U84" s="128"/>
    </row>
    <row r="85" spans="2:47" s="1" customFormat="1" ht="10.35" customHeight="1">
      <c r="B85" s="34"/>
      <c r="C85" s="35"/>
      <c r="D85" s="35"/>
      <c r="E85" s="35"/>
      <c r="F85" s="35"/>
      <c r="G85" s="35"/>
      <c r="H85" s="35"/>
      <c r="I85" s="35"/>
      <c r="J85" s="35"/>
      <c r="K85" s="35"/>
      <c r="L85" s="35"/>
      <c r="M85" s="35"/>
      <c r="N85" s="35"/>
      <c r="O85" s="35"/>
      <c r="P85" s="35"/>
      <c r="Q85" s="35"/>
      <c r="R85" s="36"/>
      <c r="T85" s="128"/>
      <c r="U85" s="128"/>
    </row>
    <row r="86" spans="2:47" s="1" customFormat="1" ht="29.25" customHeight="1">
      <c r="B86" s="34"/>
      <c r="C86" s="236" t="s">
        <v>115</v>
      </c>
      <c r="D86" s="237"/>
      <c r="E86" s="237"/>
      <c r="F86" s="237"/>
      <c r="G86" s="237"/>
      <c r="H86" s="117"/>
      <c r="I86" s="117"/>
      <c r="J86" s="117"/>
      <c r="K86" s="117"/>
      <c r="L86" s="117"/>
      <c r="M86" s="117"/>
      <c r="N86" s="236" t="s">
        <v>116</v>
      </c>
      <c r="O86" s="237"/>
      <c r="P86" s="237"/>
      <c r="Q86" s="237"/>
      <c r="R86" s="36"/>
      <c r="T86" s="128"/>
      <c r="U86" s="128"/>
    </row>
    <row r="87" spans="2:47" s="1" customFormat="1" ht="10.35" customHeight="1">
      <c r="B87" s="34"/>
      <c r="C87" s="35"/>
      <c r="D87" s="35"/>
      <c r="E87" s="35"/>
      <c r="F87" s="35"/>
      <c r="G87" s="35"/>
      <c r="H87" s="35"/>
      <c r="I87" s="35"/>
      <c r="J87" s="35"/>
      <c r="K87" s="35"/>
      <c r="L87" s="35"/>
      <c r="M87" s="35"/>
      <c r="N87" s="35"/>
      <c r="O87" s="35"/>
      <c r="P87" s="35"/>
      <c r="Q87" s="35"/>
      <c r="R87" s="36"/>
      <c r="T87" s="128"/>
      <c r="U87" s="128"/>
    </row>
    <row r="88" spans="2:47" s="1" customFormat="1" ht="29.25" customHeight="1">
      <c r="B88" s="34"/>
      <c r="C88" s="129" t="s">
        <v>117</v>
      </c>
      <c r="D88" s="35"/>
      <c r="E88" s="35"/>
      <c r="F88" s="35"/>
      <c r="G88" s="35"/>
      <c r="H88" s="35"/>
      <c r="I88" s="35"/>
      <c r="J88" s="35"/>
      <c r="K88" s="35"/>
      <c r="L88" s="35"/>
      <c r="M88" s="35"/>
      <c r="N88" s="221">
        <f>N124</f>
        <v>0</v>
      </c>
      <c r="O88" s="238"/>
      <c r="P88" s="238"/>
      <c r="Q88" s="238"/>
      <c r="R88" s="36"/>
      <c r="T88" s="128"/>
      <c r="U88" s="128"/>
      <c r="AU88" s="17" t="s">
        <v>118</v>
      </c>
    </row>
    <row r="89" spans="2:47" s="6" customFormat="1" ht="24.95" customHeight="1">
      <c r="B89" s="130"/>
      <c r="C89" s="131"/>
      <c r="D89" s="132" t="s">
        <v>119</v>
      </c>
      <c r="E89" s="131"/>
      <c r="F89" s="131"/>
      <c r="G89" s="131"/>
      <c r="H89" s="131"/>
      <c r="I89" s="131"/>
      <c r="J89" s="131"/>
      <c r="K89" s="131"/>
      <c r="L89" s="131"/>
      <c r="M89" s="131"/>
      <c r="N89" s="239">
        <f>N125</f>
        <v>0</v>
      </c>
      <c r="O89" s="240"/>
      <c r="P89" s="240"/>
      <c r="Q89" s="240"/>
      <c r="R89" s="133"/>
      <c r="T89" s="134"/>
      <c r="U89" s="134"/>
    </row>
    <row r="90" spans="2:47" s="7" customFormat="1" ht="19.899999999999999" customHeight="1">
      <c r="B90" s="135"/>
      <c r="C90" s="136"/>
      <c r="D90" s="105" t="s">
        <v>120</v>
      </c>
      <c r="E90" s="136"/>
      <c r="F90" s="136"/>
      <c r="G90" s="136"/>
      <c r="H90" s="136"/>
      <c r="I90" s="136"/>
      <c r="J90" s="136"/>
      <c r="K90" s="136"/>
      <c r="L90" s="136"/>
      <c r="M90" s="136"/>
      <c r="N90" s="217">
        <f>N126</f>
        <v>0</v>
      </c>
      <c r="O90" s="241"/>
      <c r="P90" s="241"/>
      <c r="Q90" s="241"/>
      <c r="R90" s="137"/>
      <c r="T90" s="138"/>
      <c r="U90" s="138"/>
    </row>
    <row r="91" spans="2:47" s="7" customFormat="1" ht="19.899999999999999" customHeight="1">
      <c r="B91" s="135"/>
      <c r="C91" s="136"/>
      <c r="D91" s="105" t="s">
        <v>121</v>
      </c>
      <c r="E91" s="136"/>
      <c r="F91" s="136"/>
      <c r="G91" s="136"/>
      <c r="H91" s="136"/>
      <c r="I91" s="136"/>
      <c r="J91" s="136"/>
      <c r="K91" s="136"/>
      <c r="L91" s="136"/>
      <c r="M91" s="136"/>
      <c r="N91" s="217">
        <f>N140</f>
        <v>0</v>
      </c>
      <c r="O91" s="241"/>
      <c r="P91" s="241"/>
      <c r="Q91" s="241"/>
      <c r="R91" s="137"/>
      <c r="T91" s="138"/>
      <c r="U91" s="138"/>
    </row>
    <row r="92" spans="2:47" s="7" customFormat="1" ht="19.899999999999999" customHeight="1">
      <c r="B92" s="135"/>
      <c r="C92" s="136"/>
      <c r="D92" s="105" t="s">
        <v>122</v>
      </c>
      <c r="E92" s="136"/>
      <c r="F92" s="136"/>
      <c r="G92" s="136"/>
      <c r="H92" s="136"/>
      <c r="I92" s="136"/>
      <c r="J92" s="136"/>
      <c r="K92" s="136"/>
      <c r="L92" s="136"/>
      <c r="M92" s="136"/>
      <c r="N92" s="217">
        <f>N144</f>
        <v>0</v>
      </c>
      <c r="O92" s="241"/>
      <c r="P92" s="241"/>
      <c r="Q92" s="241"/>
      <c r="R92" s="137"/>
      <c r="T92" s="138"/>
      <c r="U92" s="138"/>
    </row>
    <row r="93" spans="2:47" s="7" customFormat="1" ht="19.899999999999999" customHeight="1">
      <c r="B93" s="135"/>
      <c r="C93" s="136"/>
      <c r="D93" s="105" t="s">
        <v>123</v>
      </c>
      <c r="E93" s="136"/>
      <c r="F93" s="136"/>
      <c r="G93" s="136"/>
      <c r="H93" s="136"/>
      <c r="I93" s="136"/>
      <c r="J93" s="136"/>
      <c r="K93" s="136"/>
      <c r="L93" s="136"/>
      <c r="M93" s="136"/>
      <c r="N93" s="217">
        <f>N203</f>
        <v>0</v>
      </c>
      <c r="O93" s="241"/>
      <c r="P93" s="241"/>
      <c r="Q93" s="241"/>
      <c r="R93" s="137"/>
      <c r="T93" s="138"/>
      <c r="U93" s="138"/>
    </row>
    <row r="94" spans="2:47" s="7" customFormat="1" ht="19.899999999999999" customHeight="1">
      <c r="B94" s="135"/>
      <c r="C94" s="136"/>
      <c r="D94" s="105" t="s">
        <v>124</v>
      </c>
      <c r="E94" s="136"/>
      <c r="F94" s="136"/>
      <c r="G94" s="136"/>
      <c r="H94" s="136"/>
      <c r="I94" s="136"/>
      <c r="J94" s="136"/>
      <c r="K94" s="136"/>
      <c r="L94" s="136"/>
      <c r="M94" s="136"/>
      <c r="N94" s="217">
        <f>N214</f>
        <v>0</v>
      </c>
      <c r="O94" s="241"/>
      <c r="P94" s="241"/>
      <c r="Q94" s="241"/>
      <c r="R94" s="137"/>
      <c r="T94" s="138"/>
      <c r="U94" s="138"/>
    </row>
    <row r="95" spans="2:47" s="7" customFormat="1" ht="19.899999999999999" customHeight="1">
      <c r="B95" s="135"/>
      <c r="C95" s="136"/>
      <c r="D95" s="105" t="s">
        <v>125</v>
      </c>
      <c r="E95" s="136"/>
      <c r="F95" s="136"/>
      <c r="G95" s="136"/>
      <c r="H95" s="136"/>
      <c r="I95" s="136"/>
      <c r="J95" s="136"/>
      <c r="K95" s="136"/>
      <c r="L95" s="136"/>
      <c r="M95" s="136"/>
      <c r="N95" s="217">
        <f>N242</f>
        <v>0</v>
      </c>
      <c r="O95" s="241"/>
      <c r="P95" s="241"/>
      <c r="Q95" s="241"/>
      <c r="R95" s="137"/>
      <c r="T95" s="138"/>
      <c r="U95" s="138"/>
    </row>
    <row r="96" spans="2:47" s="7" customFormat="1" ht="19.899999999999999" customHeight="1">
      <c r="B96" s="135"/>
      <c r="C96" s="136"/>
      <c r="D96" s="105" t="s">
        <v>126</v>
      </c>
      <c r="E96" s="136"/>
      <c r="F96" s="136"/>
      <c r="G96" s="136"/>
      <c r="H96" s="136"/>
      <c r="I96" s="136"/>
      <c r="J96" s="136"/>
      <c r="K96" s="136"/>
      <c r="L96" s="136"/>
      <c r="M96" s="136"/>
      <c r="N96" s="217">
        <f>N256</f>
        <v>0</v>
      </c>
      <c r="O96" s="241"/>
      <c r="P96" s="241"/>
      <c r="Q96" s="241"/>
      <c r="R96" s="137"/>
      <c r="T96" s="138"/>
      <c r="U96" s="138"/>
    </row>
    <row r="97" spans="2:65" s="7" customFormat="1" ht="19.899999999999999" customHeight="1">
      <c r="B97" s="135"/>
      <c r="C97" s="136"/>
      <c r="D97" s="105" t="s">
        <v>127</v>
      </c>
      <c r="E97" s="136"/>
      <c r="F97" s="136"/>
      <c r="G97" s="136"/>
      <c r="H97" s="136"/>
      <c r="I97" s="136"/>
      <c r="J97" s="136"/>
      <c r="K97" s="136"/>
      <c r="L97" s="136"/>
      <c r="M97" s="136"/>
      <c r="N97" s="217">
        <f>N293</f>
        <v>0</v>
      </c>
      <c r="O97" s="241"/>
      <c r="P97" s="241"/>
      <c r="Q97" s="241"/>
      <c r="R97" s="137"/>
      <c r="T97" s="138"/>
      <c r="U97" s="138"/>
    </row>
    <row r="98" spans="2:65" s="1" customFormat="1" ht="21.75" customHeight="1">
      <c r="B98" s="34"/>
      <c r="C98" s="35"/>
      <c r="D98" s="35"/>
      <c r="E98" s="35"/>
      <c r="F98" s="35"/>
      <c r="G98" s="35"/>
      <c r="H98" s="35"/>
      <c r="I98" s="35"/>
      <c r="J98" s="35"/>
      <c r="K98" s="35"/>
      <c r="L98" s="35"/>
      <c r="M98" s="35"/>
      <c r="N98" s="35"/>
      <c r="O98" s="35"/>
      <c r="P98" s="35"/>
      <c r="Q98" s="35"/>
      <c r="R98" s="36"/>
      <c r="T98" s="128"/>
      <c r="U98" s="128"/>
    </row>
    <row r="99" spans="2:65" s="1" customFormat="1" ht="29.25" customHeight="1">
      <c r="B99" s="34"/>
      <c r="C99" s="129" t="s">
        <v>128</v>
      </c>
      <c r="D99" s="35"/>
      <c r="E99" s="35"/>
      <c r="F99" s="35"/>
      <c r="G99" s="35"/>
      <c r="H99" s="35"/>
      <c r="I99" s="35"/>
      <c r="J99" s="35"/>
      <c r="K99" s="35"/>
      <c r="L99" s="35"/>
      <c r="M99" s="35"/>
      <c r="N99" s="238">
        <f>ROUND(N100+N101+N102+N103+N104+N105,2)</f>
        <v>0</v>
      </c>
      <c r="O99" s="242"/>
      <c r="P99" s="242"/>
      <c r="Q99" s="242"/>
      <c r="R99" s="36"/>
      <c r="T99" s="139"/>
      <c r="U99" s="140" t="s">
        <v>46</v>
      </c>
    </row>
    <row r="100" spans="2:65" s="1" customFormat="1" ht="18" customHeight="1">
      <c r="B100" s="34"/>
      <c r="C100" s="35"/>
      <c r="D100" s="218" t="s">
        <v>129</v>
      </c>
      <c r="E100" s="219"/>
      <c r="F100" s="219"/>
      <c r="G100" s="219"/>
      <c r="H100" s="219"/>
      <c r="I100" s="35"/>
      <c r="J100" s="35"/>
      <c r="K100" s="35"/>
      <c r="L100" s="35"/>
      <c r="M100" s="35"/>
      <c r="N100" s="216">
        <f>ROUND(N88*T100,2)</f>
        <v>0</v>
      </c>
      <c r="O100" s="217"/>
      <c r="P100" s="217"/>
      <c r="Q100" s="217"/>
      <c r="R100" s="36"/>
      <c r="S100" s="141"/>
      <c r="T100" s="142"/>
      <c r="U100" s="143" t="s">
        <v>47</v>
      </c>
      <c r="V100" s="144"/>
      <c r="W100" s="144"/>
      <c r="X100" s="144"/>
      <c r="Y100" s="144"/>
      <c r="Z100" s="144"/>
      <c r="AA100" s="144"/>
      <c r="AB100" s="144"/>
      <c r="AC100" s="144"/>
      <c r="AD100" s="144"/>
      <c r="AE100" s="144"/>
      <c r="AF100" s="144"/>
      <c r="AG100" s="144"/>
      <c r="AH100" s="144"/>
      <c r="AI100" s="144"/>
      <c r="AJ100" s="144"/>
      <c r="AK100" s="144"/>
      <c r="AL100" s="144"/>
      <c r="AM100" s="144"/>
      <c r="AN100" s="144"/>
      <c r="AO100" s="144"/>
      <c r="AP100" s="144"/>
      <c r="AQ100" s="144"/>
      <c r="AR100" s="144"/>
      <c r="AS100" s="144"/>
      <c r="AT100" s="144"/>
      <c r="AU100" s="144"/>
      <c r="AV100" s="144"/>
      <c r="AW100" s="144"/>
      <c r="AX100" s="144"/>
      <c r="AY100" s="145" t="s">
        <v>130</v>
      </c>
      <c r="AZ100" s="144"/>
      <c r="BA100" s="144"/>
      <c r="BB100" s="144"/>
      <c r="BC100" s="144"/>
      <c r="BD100" s="144"/>
      <c r="BE100" s="146">
        <f t="shared" ref="BE100:BE105" si="0">IF(U100="základní",N100,0)</f>
        <v>0</v>
      </c>
      <c r="BF100" s="146">
        <f t="shared" ref="BF100:BF105" si="1">IF(U100="snížená",N100,0)</f>
        <v>0</v>
      </c>
      <c r="BG100" s="146">
        <f t="shared" ref="BG100:BG105" si="2">IF(U100="zákl. přenesená",N100,0)</f>
        <v>0</v>
      </c>
      <c r="BH100" s="146">
        <f t="shared" ref="BH100:BH105" si="3">IF(U100="sníž. přenesená",N100,0)</f>
        <v>0</v>
      </c>
      <c r="BI100" s="146">
        <f t="shared" ref="BI100:BI105" si="4">IF(U100="nulová",N100,0)</f>
        <v>0</v>
      </c>
      <c r="BJ100" s="145" t="s">
        <v>25</v>
      </c>
      <c r="BK100" s="144"/>
      <c r="BL100" s="144"/>
      <c r="BM100" s="144"/>
    </row>
    <row r="101" spans="2:65" s="1" customFormat="1" ht="18" customHeight="1">
      <c r="B101" s="34"/>
      <c r="C101" s="35"/>
      <c r="D101" s="218" t="s">
        <v>131</v>
      </c>
      <c r="E101" s="219"/>
      <c r="F101" s="219"/>
      <c r="G101" s="219"/>
      <c r="H101" s="219"/>
      <c r="I101" s="35"/>
      <c r="J101" s="35"/>
      <c r="K101" s="35"/>
      <c r="L101" s="35"/>
      <c r="M101" s="35"/>
      <c r="N101" s="216">
        <f>ROUND(N88*T101,2)</f>
        <v>0</v>
      </c>
      <c r="O101" s="217"/>
      <c r="P101" s="217"/>
      <c r="Q101" s="217"/>
      <c r="R101" s="36"/>
      <c r="S101" s="141"/>
      <c r="T101" s="142"/>
      <c r="U101" s="143" t="s">
        <v>47</v>
      </c>
      <c r="V101" s="144"/>
      <c r="W101" s="144"/>
      <c r="X101" s="144"/>
      <c r="Y101" s="144"/>
      <c r="Z101" s="144"/>
      <c r="AA101" s="144"/>
      <c r="AB101" s="144"/>
      <c r="AC101" s="144"/>
      <c r="AD101" s="144"/>
      <c r="AE101" s="144"/>
      <c r="AF101" s="144"/>
      <c r="AG101" s="144"/>
      <c r="AH101" s="144"/>
      <c r="AI101" s="144"/>
      <c r="AJ101" s="144"/>
      <c r="AK101" s="144"/>
      <c r="AL101" s="144"/>
      <c r="AM101" s="144"/>
      <c r="AN101" s="144"/>
      <c r="AO101" s="144"/>
      <c r="AP101" s="144"/>
      <c r="AQ101" s="144"/>
      <c r="AR101" s="144"/>
      <c r="AS101" s="144"/>
      <c r="AT101" s="144"/>
      <c r="AU101" s="144"/>
      <c r="AV101" s="144"/>
      <c r="AW101" s="144"/>
      <c r="AX101" s="144"/>
      <c r="AY101" s="145" t="s">
        <v>130</v>
      </c>
      <c r="AZ101" s="144"/>
      <c r="BA101" s="144"/>
      <c r="BB101" s="144"/>
      <c r="BC101" s="144"/>
      <c r="BD101" s="144"/>
      <c r="BE101" s="146">
        <f t="shared" si="0"/>
        <v>0</v>
      </c>
      <c r="BF101" s="146">
        <f t="shared" si="1"/>
        <v>0</v>
      </c>
      <c r="BG101" s="146">
        <f t="shared" si="2"/>
        <v>0</v>
      </c>
      <c r="BH101" s="146">
        <f t="shared" si="3"/>
        <v>0</v>
      </c>
      <c r="BI101" s="146">
        <f t="shared" si="4"/>
        <v>0</v>
      </c>
      <c r="BJ101" s="145" t="s">
        <v>25</v>
      </c>
      <c r="BK101" s="144"/>
      <c r="BL101" s="144"/>
      <c r="BM101" s="144"/>
    </row>
    <row r="102" spans="2:65" s="1" customFormat="1" ht="18" customHeight="1">
      <c r="B102" s="34"/>
      <c r="C102" s="35"/>
      <c r="D102" s="218" t="s">
        <v>132</v>
      </c>
      <c r="E102" s="219"/>
      <c r="F102" s="219"/>
      <c r="G102" s="219"/>
      <c r="H102" s="219"/>
      <c r="I102" s="35"/>
      <c r="J102" s="35"/>
      <c r="K102" s="35"/>
      <c r="L102" s="35"/>
      <c r="M102" s="35"/>
      <c r="N102" s="216">
        <f>ROUND(N88*T102,2)</f>
        <v>0</v>
      </c>
      <c r="O102" s="217"/>
      <c r="P102" s="217"/>
      <c r="Q102" s="217"/>
      <c r="R102" s="36"/>
      <c r="S102" s="141"/>
      <c r="T102" s="142"/>
      <c r="U102" s="143" t="s">
        <v>47</v>
      </c>
      <c r="V102" s="144"/>
      <c r="W102" s="144"/>
      <c r="X102" s="144"/>
      <c r="Y102" s="144"/>
      <c r="Z102" s="144"/>
      <c r="AA102" s="144"/>
      <c r="AB102" s="144"/>
      <c r="AC102" s="144"/>
      <c r="AD102" s="144"/>
      <c r="AE102" s="144"/>
      <c r="AF102" s="144"/>
      <c r="AG102" s="144"/>
      <c r="AH102" s="144"/>
      <c r="AI102" s="144"/>
      <c r="AJ102" s="144"/>
      <c r="AK102" s="144"/>
      <c r="AL102" s="144"/>
      <c r="AM102" s="144"/>
      <c r="AN102" s="144"/>
      <c r="AO102" s="144"/>
      <c r="AP102" s="144"/>
      <c r="AQ102" s="144"/>
      <c r="AR102" s="144"/>
      <c r="AS102" s="144"/>
      <c r="AT102" s="144"/>
      <c r="AU102" s="144"/>
      <c r="AV102" s="144"/>
      <c r="AW102" s="144"/>
      <c r="AX102" s="144"/>
      <c r="AY102" s="145" t="s">
        <v>130</v>
      </c>
      <c r="AZ102" s="144"/>
      <c r="BA102" s="144"/>
      <c r="BB102" s="144"/>
      <c r="BC102" s="144"/>
      <c r="BD102" s="144"/>
      <c r="BE102" s="146">
        <f t="shared" si="0"/>
        <v>0</v>
      </c>
      <c r="BF102" s="146">
        <f t="shared" si="1"/>
        <v>0</v>
      </c>
      <c r="BG102" s="146">
        <f t="shared" si="2"/>
        <v>0</v>
      </c>
      <c r="BH102" s="146">
        <f t="shared" si="3"/>
        <v>0</v>
      </c>
      <c r="BI102" s="146">
        <f t="shared" si="4"/>
        <v>0</v>
      </c>
      <c r="BJ102" s="145" t="s">
        <v>25</v>
      </c>
      <c r="BK102" s="144"/>
      <c r="BL102" s="144"/>
      <c r="BM102" s="144"/>
    </row>
    <row r="103" spans="2:65" s="1" customFormat="1" ht="18" customHeight="1">
      <c r="B103" s="34"/>
      <c r="C103" s="35"/>
      <c r="D103" s="218" t="s">
        <v>133</v>
      </c>
      <c r="E103" s="219"/>
      <c r="F103" s="219"/>
      <c r="G103" s="219"/>
      <c r="H103" s="219"/>
      <c r="I103" s="35"/>
      <c r="J103" s="35"/>
      <c r="K103" s="35"/>
      <c r="L103" s="35"/>
      <c r="M103" s="35"/>
      <c r="N103" s="216">
        <f>ROUND(N88*T103,2)</f>
        <v>0</v>
      </c>
      <c r="O103" s="217"/>
      <c r="P103" s="217"/>
      <c r="Q103" s="217"/>
      <c r="R103" s="36"/>
      <c r="S103" s="141"/>
      <c r="T103" s="142"/>
      <c r="U103" s="143" t="s">
        <v>47</v>
      </c>
      <c r="V103" s="144"/>
      <c r="W103" s="144"/>
      <c r="X103" s="144"/>
      <c r="Y103" s="144"/>
      <c r="Z103" s="144"/>
      <c r="AA103" s="144"/>
      <c r="AB103" s="144"/>
      <c r="AC103" s="144"/>
      <c r="AD103" s="144"/>
      <c r="AE103" s="144"/>
      <c r="AF103" s="144"/>
      <c r="AG103" s="144"/>
      <c r="AH103" s="144"/>
      <c r="AI103" s="144"/>
      <c r="AJ103" s="144"/>
      <c r="AK103" s="144"/>
      <c r="AL103" s="144"/>
      <c r="AM103" s="144"/>
      <c r="AN103" s="144"/>
      <c r="AO103" s="144"/>
      <c r="AP103" s="144"/>
      <c r="AQ103" s="144"/>
      <c r="AR103" s="144"/>
      <c r="AS103" s="144"/>
      <c r="AT103" s="144"/>
      <c r="AU103" s="144"/>
      <c r="AV103" s="144"/>
      <c r="AW103" s="144"/>
      <c r="AX103" s="144"/>
      <c r="AY103" s="145" t="s">
        <v>130</v>
      </c>
      <c r="AZ103" s="144"/>
      <c r="BA103" s="144"/>
      <c r="BB103" s="144"/>
      <c r="BC103" s="144"/>
      <c r="BD103" s="144"/>
      <c r="BE103" s="146">
        <f t="shared" si="0"/>
        <v>0</v>
      </c>
      <c r="BF103" s="146">
        <f t="shared" si="1"/>
        <v>0</v>
      </c>
      <c r="BG103" s="146">
        <f t="shared" si="2"/>
        <v>0</v>
      </c>
      <c r="BH103" s="146">
        <f t="shared" si="3"/>
        <v>0</v>
      </c>
      <c r="BI103" s="146">
        <f t="shared" si="4"/>
        <v>0</v>
      </c>
      <c r="BJ103" s="145" t="s">
        <v>25</v>
      </c>
      <c r="BK103" s="144"/>
      <c r="BL103" s="144"/>
      <c r="BM103" s="144"/>
    </row>
    <row r="104" spans="2:65" s="1" customFormat="1" ht="18" customHeight="1">
      <c r="B104" s="34"/>
      <c r="C104" s="35"/>
      <c r="D104" s="218" t="s">
        <v>134</v>
      </c>
      <c r="E104" s="219"/>
      <c r="F104" s="219"/>
      <c r="G104" s="219"/>
      <c r="H104" s="219"/>
      <c r="I104" s="35"/>
      <c r="J104" s="35"/>
      <c r="K104" s="35"/>
      <c r="L104" s="35"/>
      <c r="M104" s="35"/>
      <c r="N104" s="216">
        <f>ROUND(N88*T104,2)</f>
        <v>0</v>
      </c>
      <c r="O104" s="217"/>
      <c r="P104" s="217"/>
      <c r="Q104" s="217"/>
      <c r="R104" s="36"/>
      <c r="S104" s="141"/>
      <c r="T104" s="142"/>
      <c r="U104" s="143" t="s">
        <v>47</v>
      </c>
      <c r="V104" s="144"/>
      <c r="W104" s="144"/>
      <c r="X104" s="144"/>
      <c r="Y104" s="144"/>
      <c r="Z104" s="144"/>
      <c r="AA104" s="144"/>
      <c r="AB104" s="144"/>
      <c r="AC104" s="144"/>
      <c r="AD104" s="144"/>
      <c r="AE104" s="144"/>
      <c r="AF104" s="144"/>
      <c r="AG104" s="144"/>
      <c r="AH104" s="144"/>
      <c r="AI104" s="144"/>
      <c r="AJ104" s="144"/>
      <c r="AK104" s="144"/>
      <c r="AL104" s="144"/>
      <c r="AM104" s="144"/>
      <c r="AN104" s="144"/>
      <c r="AO104" s="144"/>
      <c r="AP104" s="144"/>
      <c r="AQ104" s="144"/>
      <c r="AR104" s="144"/>
      <c r="AS104" s="144"/>
      <c r="AT104" s="144"/>
      <c r="AU104" s="144"/>
      <c r="AV104" s="144"/>
      <c r="AW104" s="144"/>
      <c r="AX104" s="144"/>
      <c r="AY104" s="145" t="s">
        <v>130</v>
      </c>
      <c r="AZ104" s="144"/>
      <c r="BA104" s="144"/>
      <c r="BB104" s="144"/>
      <c r="BC104" s="144"/>
      <c r="BD104" s="144"/>
      <c r="BE104" s="146">
        <f t="shared" si="0"/>
        <v>0</v>
      </c>
      <c r="BF104" s="146">
        <f t="shared" si="1"/>
        <v>0</v>
      </c>
      <c r="BG104" s="146">
        <f t="shared" si="2"/>
        <v>0</v>
      </c>
      <c r="BH104" s="146">
        <f t="shared" si="3"/>
        <v>0</v>
      </c>
      <c r="BI104" s="146">
        <f t="shared" si="4"/>
        <v>0</v>
      </c>
      <c r="BJ104" s="145" t="s">
        <v>25</v>
      </c>
      <c r="BK104" s="144"/>
      <c r="BL104" s="144"/>
      <c r="BM104" s="144"/>
    </row>
    <row r="105" spans="2:65" s="1" customFormat="1" ht="18" customHeight="1">
      <c r="B105" s="34"/>
      <c r="C105" s="35"/>
      <c r="D105" s="105" t="s">
        <v>135</v>
      </c>
      <c r="E105" s="35"/>
      <c r="F105" s="35"/>
      <c r="G105" s="35"/>
      <c r="H105" s="35"/>
      <c r="I105" s="35"/>
      <c r="J105" s="35"/>
      <c r="K105" s="35"/>
      <c r="L105" s="35"/>
      <c r="M105" s="35"/>
      <c r="N105" s="216">
        <f>ROUND(N88*T105,2)</f>
        <v>0</v>
      </c>
      <c r="O105" s="217"/>
      <c r="P105" s="217"/>
      <c r="Q105" s="217"/>
      <c r="R105" s="36"/>
      <c r="S105" s="141"/>
      <c r="T105" s="147"/>
      <c r="U105" s="148" t="s">
        <v>47</v>
      </c>
      <c r="V105" s="144"/>
      <c r="W105" s="144"/>
      <c r="X105" s="144"/>
      <c r="Y105" s="144"/>
      <c r="Z105" s="144"/>
      <c r="AA105" s="144"/>
      <c r="AB105" s="144"/>
      <c r="AC105" s="144"/>
      <c r="AD105" s="144"/>
      <c r="AE105" s="144"/>
      <c r="AF105" s="144"/>
      <c r="AG105" s="144"/>
      <c r="AH105" s="144"/>
      <c r="AI105" s="144"/>
      <c r="AJ105" s="144"/>
      <c r="AK105" s="144"/>
      <c r="AL105" s="144"/>
      <c r="AM105" s="144"/>
      <c r="AN105" s="144"/>
      <c r="AO105" s="144"/>
      <c r="AP105" s="144"/>
      <c r="AQ105" s="144"/>
      <c r="AR105" s="144"/>
      <c r="AS105" s="144"/>
      <c r="AT105" s="144"/>
      <c r="AU105" s="144"/>
      <c r="AV105" s="144"/>
      <c r="AW105" s="144"/>
      <c r="AX105" s="144"/>
      <c r="AY105" s="145" t="s">
        <v>136</v>
      </c>
      <c r="AZ105" s="144"/>
      <c r="BA105" s="144"/>
      <c r="BB105" s="144"/>
      <c r="BC105" s="144"/>
      <c r="BD105" s="144"/>
      <c r="BE105" s="146">
        <f t="shared" si="0"/>
        <v>0</v>
      </c>
      <c r="BF105" s="146">
        <f t="shared" si="1"/>
        <v>0</v>
      </c>
      <c r="BG105" s="146">
        <f t="shared" si="2"/>
        <v>0</v>
      </c>
      <c r="BH105" s="146">
        <f t="shared" si="3"/>
        <v>0</v>
      </c>
      <c r="BI105" s="146">
        <f t="shared" si="4"/>
        <v>0</v>
      </c>
      <c r="BJ105" s="145" t="s">
        <v>25</v>
      </c>
      <c r="BK105" s="144"/>
      <c r="BL105" s="144"/>
      <c r="BM105" s="144"/>
    </row>
    <row r="106" spans="2:65" s="1" customFormat="1" ht="13.5">
      <c r="B106" s="34"/>
      <c r="C106" s="35"/>
      <c r="D106" s="35"/>
      <c r="E106" s="35"/>
      <c r="F106" s="35"/>
      <c r="G106" s="35"/>
      <c r="H106" s="35"/>
      <c r="I106" s="35"/>
      <c r="J106" s="35"/>
      <c r="K106" s="35"/>
      <c r="L106" s="35"/>
      <c r="M106" s="35"/>
      <c r="N106" s="35"/>
      <c r="O106" s="35"/>
      <c r="P106" s="35"/>
      <c r="Q106" s="35"/>
      <c r="R106" s="36"/>
      <c r="T106" s="128"/>
      <c r="U106" s="128"/>
    </row>
    <row r="107" spans="2:65" s="1" customFormat="1" ht="29.25" customHeight="1">
      <c r="B107" s="34"/>
      <c r="C107" s="116" t="s">
        <v>102</v>
      </c>
      <c r="D107" s="117"/>
      <c r="E107" s="117"/>
      <c r="F107" s="117"/>
      <c r="G107" s="117"/>
      <c r="H107" s="117"/>
      <c r="I107" s="117"/>
      <c r="J107" s="117"/>
      <c r="K107" s="117"/>
      <c r="L107" s="222">
        <f>ROUND(SUM(N88+N99),2)</f>
        <v>0</v>
      </c>
      <c r="M107" s="222"/>
      <c r="N107" s="222"/>
      <c r="O107" s="222"/>
      <c r="P107" s="222"/>
      <c r="Q107" s="222"/>
      <c r="R107" s="36"/>
      <c r="T107" s="128"/>
      <c r="U107" s="128"/>
    </row>
    <row r="108" spans="2:65" s="1" customFormat="1" ht="6.95" customHeight="1">
      <c r="B108" s="58"/>
      <c r="C108" s="59"/>
      <c r="D108" s="59"/>
      <c r="E108" s="59"/>
      <c r="F108" s="59"/>
      <c r="G108" s="59"/>
      <c r="H108" s="59"/>
      <c r="I108" s="59"/>
      <c r="J108" s="59"/>
      <c r="K108" s="59"/>
      <c r="L108" s="59"/>
      <c r="M108" s="59"/>
      <c r="N108" s="59"/>
      <c r="O108" s="59"/>
      <c r="P108" s="59"/>
      <c r="Q108" s="59"/>
      <c r="R108" s="60"/>
      <c r="T108" s="128"/>
      <c r="U108" s="128"/>
    </row>
    <row r="112" spans="2:65" s="1" customFormat="1" ht="6.95" customHeight="1">
      <c r="B112" s="61"/>
      <c r="C112" s="62"/>
      <c r="D112" s="62"/>
      <c r="E112" s="62"/>
      <c r="F112" s="62"/>
      <c r="G112" s="62"/>
      <c r="H112" s="62"/>
      <c r="I112" s="62"/>
      <c r="J112" s="62"/>
      <c r="K112" s="62"/>
      <c r="L112" s="62"/>
      <c r="M112" s="62"/>
      <c r="N112" s="62"/>
      <c r="O112" s="62"/>
      <c r="P112" s="62"/>
      <c r="Q112" s="62"/>
      <c r="R112" s="63"/>
    </row>
    <row r="113" spans="2:65" s="1" customFormat="1" ht="36.950000000000003" customHeight="1">
      <c r="B113" s="34"/>
      <c r="C113" s="180" t="s">
        <v>137</v>
      </c>
      <c r="D113" s="227"/>
      <c r="E113" s="227"/>
      <c r="F113" s="227"/>
      <c r="G113" s="227"/>
      <c r="H113" s="227"/>
      <c r="I113" s="227"/>
      <c r="J113" s="227"/>
      <c r="K113" s="227"/>
      <c r="L113" s="227"/>
      <c r="M113" s="227"/>
      <c r="N113" s="227"/>
      <c r="O113" s="227"/>
      <c r="P113" s="227"/>
      <c r="Q113" s="227"/>
      <c r="R113" s="36"/>
    </row>
    <row r="114" spans="2:65" s="1" customFormat="1" ht="6.95" customHeight="1">
      <c r="B114" s="34"/>
      <c r="C114" s="35"/>
      <c r="D114" s="35"/>
      <c r="E114" s="35"/>
      <c r="F114" s="35"/>
      <c r="G114" s="35"/>
      <c r="H114" s="35"/>
      <c r="I114" s="35"/>
      <c r="J114" s="35"/>
      <c r="K114" s="35"/>
      <c r="L114" s="35"/>
      <c r="M114" s="35"/>
      <c r="N114" s="35"/>
      <c r="O114" s="35"/>
      <c r="P114" s="35"/>
      <c r="Q114" s="35"/>
      <c r="R114" s="36"/>
    </row>
    <row r="115" spans="2:65" s="1" customFormat="1" ht="30" customHeight="1">
      <c r="B115" s="34"/>
      <c r="C115" s="29" t="s">
        <v>19</v>
      </c>
      <c r="D115" s="35"/>
      <c r="E115" s="35"/>
      <c r="F115" s="225" t="str">
        <f>F6</f>
        <v>Rekonstrukce ohřevu TUV, nemocnice Boskovice - revize 01</v>
      </c>
      <c r="G115" s="226"/>
      <c r="H115" s="226"/>
      <c r="I115" s="226"/>
      <c r="J115" s="226"/>
      <c r="K115" s="226"/>
      <c r="L115" s="226"/>
      <c r="M115" s="226"/>
      <c r="N115" s="226"/>
      <c r="O115" s="226"/>
      <c r="P115" s="226"/>
      <c r="Q115" s="35"/>
      <c r="R115" s="36"/>
    </row>
    <row r="116" spans="2:65" s="1" customFormat="1" ht="36.950000000000003" customHeight="1">
      <c r="B116" s="34"/>
      <c r="C116" s="68" t="s">
        <v>110</v>
      </c>
      <c r="D116" s="35"/>
      <c r="E116" s="35"/>
      <c r="F116" s="200" t="str">
        <f>F7</f>
        <v>D.1.4.1 - Vytápění - ohřev teplé vody</v>
      </c>
      <c r="G116" s="227"/>
      <c r="H116" s="227"/>
      <c r="I116" s="227"/>
      <c r="J116" s="227"/>
      <c r="K116" s="227"/>
      <c r="L116" s="227"/>
      <c r="M116" s="227"/>
      <c r="N116" s="227"/>
      <c r="O116" s="227"/>
      <c r="P116" s="227"/>
      <c r="Q116" s="35"/>
      <c r="R116" s="36"/>
    </row>
    <row r="117" spans="2:65" s="1" customFormat="1" ht="6.95" customHeight="1">
      <c r="B117" s="34"/>
      <c r="C117" s="35"/>
      <c r="D117" s="35"/>
      <c r="E117" s="35"/>
      <c r="F117" s="35"/>
      <c r="G117" s="35"/>
      <c r="H117" s="35"/>
      <c r="I117" s="35"/>
      <c r="J117" s="35"/>
      <c r="K117" s="35"/>
      <c r="L117" s="35"/>
      <c r="M117" s="35"/>
      <c r="N117" s="35"/>
      <c r="O117" s="35"/>
      <c r="P117" s="35"/>
      <c r="Q117" s="35"/>
      <c r="R117" s="36"/>
    </row>
    <row r="118" spans="2:65" s="1" customFormat="1" ht="18" customHeight="1">
      <c r="B118" s="34"/>
      <c r="C118" s="29" t="s">
        <v>26</v>
      </c>
      <c r="D118" s="35"/>
      <c r="E118" s="35"/>
      <c r="F118" s="27" t="str">
        <f>F9</f>
        <v>Boskovice</v>
      </c>
      <c r="G118" s="35"/>
      <c r="H118" s="35"/>
      <c r="I118" s="35"/>
      <c r="J118" s="35"/>
      <c r="K118" s="29" t="s">
        <v>28</v>
      </c>
      <c r="L118" s="35"/>
      <c r="M118" s="229" t="str">
        <f>IF(O9="","",O9)</f>
        <v>3.5.2017</v>
      </c>
      <c r="N118" s="229"/>
      <c r="O118" s="229"/>
      <c r="P118" s="229"/>
      <c r="Q118" s="35"/>
      <c r="R118" s="36"/>
    </row>
    <row r="119" spans="2:65" s="1" customFormat="1" ht="6.95" customHeight="1">
      <c r="B119" s="34"/>
      <c r="C119" s="35"/>
      <c r="D119" s="35"/>
      <c r="E119" s="35"/>
      <c r="F119" s="35"/>
      <c r="G119" s="35"/>
      <c r="H119" s="35"/>
      <c r="I119" s="35"/>
      <c r="J119" s="35"/>
      <c r="K119" s="35"/>
      <c r="L119" s="35"/>
      <c r="M119" s="35"/>
      <c r="N119" s="35"/>
      <c r="O119" s="35"/>
      <c r="P119" s="35"/>
      <c r="Q119" s="35"/>
      <c r="R119" s="36"/>
    </row>
    <row r="120" spans="2:65" s="1" customFormat="1">
      <c r="B120" s="34"/>
      <c r="C120" s="29" t="s">
        <v>32</v>
      </c>
      <c r="D120" s="35"/>
      <c r="E120" s="35"/>
      <c r="F120" s="27" t="str">
        <f>E12</f>
        <v>Město Boskovice, Masarykovo nám. 4/2</v>
      </c>
      <c r="G120" s="35"/>
      <c r="H120" s="35"/>
      <c r="I120" s="35"/>
      <c r="J120" s="35"/>
      <c r="K120" s="29" t="s">
        <v>38</v>
      </c>
      <c r="L120" s="35"/>
      <c r="M120" s="184" t="str">
        <f>E18</f>
        <v>Ing. Michal Pátek</v>
      </c>
      <c r="N120" s="184"/>
      <c r="O120" s="184"/>
      <c r="P120" s="184"/>
      <c r="Q120" s="184"/>
      <c r="R120" s="36"/>
    </row>
    <row r="121" spans="2:65" s="1" customFormat="1" ht="14.45" customHeight="1">
      <c r="B121" s="34"/>
      <c r="C121" s="29" t="s">
        <v>36</v>
      </c>
      <c r="D121" s="35"/>
      <c r="E121" s="35"/>
      <c r="F121" s="27" t="str">
        <f>IF(E15="","",E15)</f>
        <v>Dle výběrového řízení</v>
      </c>
      <c r="G121" s="35"/>
      <c r="H121" s="35"/>
      <c r="I121" s="35"/>
      <c r="J121" s="35"/>
      <c r="K121" s="29" t="s">
        <v>41</v>
      </c>
      <c r="L121" s="35"/>
      <c r="M121" s="184" t="str">
        <f>E21</f>
        <v>Ing. Michal Pátek</v>
      </c>
      <c r="N121" s="184"/>
      <c r="O121" s="184"/>
      <c r="P121" s="184"/>
      <c r="Q121" s="184"/>
      <c r="R121" s="36"/>
    </row>
    <row r="122" spans="2:65" s="1" customFormat="1" ht="10.35" customHeight="1">
      <c r="B122" s="34"/>
      <c r="C122" s="35"/>
      <c r="D122" s="35"/>
      <c r="E122" s="35"/>
      <c r="F122" s="35"/>
      <c r="G122" s="35"/>
      <c r="H122" s="35"/>
      <c r="I122" s="35"/>
      <c r="J122" s="35"/>
      <c r="K122" s="35"/>
      <c r="L122" s="35"/>
      <c r="M122" s="35"/>
      <c r="N122" s="35"/>
      <c r="O122" s="35"/>
      <c r="P122" s="35"/>
      <c r="Q122" s="35"/>
      <c r="R122" s="36"/>
    </row>
    <row r="123" spans="2:65" s="8" customFormat="1" ht="29.25" customHeight="1">
      <c r="B123" s="149"/>
      <c r="C123" s="150" t="s">
        <v>138</v>
      </c>
      <c r="D123" s="151" t="s">
        <v>139</v>
      </c>
      <c r="E123" s="151" t="s">
        <v>64</v>
      </c>
      <c r="F123" s="243" t="s">
        <v>140</v>
      </c>
      <c r="G123" s="243"/>
      <c r="H123" s="243"/>
      <c r="I123" s="243"/>
      <c r="J123" s="151" t="s">
        <v>141</v>
      </c>
      <c r="K123" s="151" t="s">
        <v>142</v>
      </c>
      <c r="L123" s="244" t="s">
        <v>143</v>
      </c>
      <c r="M123" s="244"/>
      <c r="N123" s="243" t="s">
        <v>116</v>
      </c>
      <c r="O123" s="243"/>
      <c r="P123" s="243"/>
      <c r="Q123" s="245"/>
      <c r="R123" s="152"/>
      <c r="T123" s="79" t="s">
        <v>144</v>
      </c>
      <c r="U123" s="80" t="s">
        <v>46</v>
      </c>
      <c r="V123" s="80" t="s">
        <v>145</v>
      </c>
      <c r="W123" s="80" t="s">
        <v>146</v>
      </c>
      <c r="X123" s="80" t="s">
        <v>147</v>
      </c>
      <c r="Y123" s="80" t="s">
        <v>148</v>
      </c>
      <c r="Z123" s="80" t="s">
        <v>149</v>
      </c>
      <c r="AA123" s="81" t="s">
        <v>150</v>
      </c>
    </row>
    <row r="124" spans="2:65" s="1" customFormat="1" ht="29.25" customHeight="1">
      <c r="B124" s="34"/>
      <c r="C124" s="83" t="s">
        <v>113</v>
      </c>
      <c r="D124" s="35"/>
      <c r="E124" s="35"/>
      <c r="F124" s="35"/>
      <c r="G124" s="35"/>
      <c r="H124" s="35"/>
      <c r="I124" s="35"/>
      <c r="J124" s="35"/>
      <c r="K124" s="35"/>
      <c r="L124" s="35"/>
      <c r="M124" s="35"/>
      <c r="N124" s="256">
        <f>BK124</f>
        <v>0</v>
      </c>
      <c r="O124" s="257"/>
      <c r="P124" s="257"/>
      <c r="Q124" s="257"/>
      <c r="R124" s="36"/>
      <c r="T124" s="82"/>
      <c r="U124" s="50"/>
      <c r="V124" s="50"/>
      <c r="W124" s="153">
        <f>W125+W296</f>
        <v>0</v>
      </c>
      <c r="X124" s="50"/>
      <c r="Y124" s="153">
        <f>Y125+Y296</f>
        <v>3.6450319999999996</v>
      </c>
      <c r="Z124" s="50"/>
      <c r="AA124" s="154">
        <f>AA125+AA296</f>
        <v>4.0346499999999992</v>
      </c>
      <c r="AT124" s="17" t="s">
        <v>81</v>
      </c>
      <c r="AU124" s="17" t="s">
        <v>118</v>
      </c>
      <c r="BK124" s="155">
        <f>BK125+BK296</f>
        <v>0</v>
      </c>
    </row>
    <row r="125" spans="2:65" s="9" customFormat="1" ht="37.35" customHeight="1">
      <c r="B125" s="156"/>
      <c r="C125" s="157"/>
      <c r="D125" s="158" t="s">
        <v>119</v>
      </c>
      <c r="E125" s="158"/>
      <c r="F125" s="158"/>
      <c r="G125" s="158"/>
      <c r="H125" s="158"/>
      <c r="I125" s="158"/>
      <c r="J125" s="158"/>
      <c r="K125" s="158"/>
      <c r="L125" s="158"/>
      <c r="M125" s="158"/>
      <c r="N125" s="258">
        <f>BK125</f>
        <v>0</v>
      </c>
      <c r="O125" s="239"/>
      <c r="P125" s="239"/>
      <c r="Q125" s="239"/>
      <c r="R125" s="159"/>
      <c r="T125" s="160"/>
      <c r="U125" s="157"/>
      <c r="V125" s="157"/>
      <c r="W125" s="161">
        <f>W126+W140+W144+W203+W214+W242+W256+W293</f>
        <v>0</v>
      </c>
      <c r="X125" s="157"/>
      <c r="Y125" s="161">
        <f>Y126+Y140+Y144+Y203+Y214+Y242+Y256+Y293</f>
        <v>3.6450319999999996</v>
      </c>
      <c r="Z125" s="157"/>
      <c r="AA125" s="162">
        <f>AA126+AA140+AA144+AA203+AA214+AA242+AA256+AA293</f>
        <v>4.0346499999999992</v>
      </c>
      <c r="AR125" s="163" t="s">
        <v>108</v>
      </c>
      <c r="AT125" s="164" t="s">
        <v>81</v>
      </c>
      <c r="AU125" s="164" t="s">
        <v>82</v>
      </c>
      <c r="AY125" s="163" t="s">
        <v>151</v>
      </c>
      <c r="BK125" s="165">
        <f>BK126+BK140+BK144+BK203+BK214+BK242+BK256+BK293</f>
        <v>0</v>
      </c>
    </row>
    <row r="126" spans="2:65" s="9" customFormat="1" ht="19.899999999999999" customHeight="1">
      <c r="B126" s="156"/>
      <c r="C126" s="157"/>
      <c r="D126" s="166" t="s">
        <v>120</v>
      </c>
      <c r="E126" s="166"/>
      <c r="F126" s="166"/>
      <c r="G126" s="166"/>
      <c r="H126" s="166"/>
      <c r="I126" s="166"/>
      <c r="J126" s="166"/>
      <c r="K126" s="166"/>
      <c r="L126" s="166"/>
      <c r="M126" s="166"/>
      <c r="N126" s="259">
        <f>BK126</f>
        <v>0</v>
      </c>
      <c r="O126" s="260"/>
      <c r="P126" s="260"/>
      <c r="Q126" s="260"/>
      <c r="R126" s="159"/>
      <c r="T126" s="160"/>
      <c r="U126" s="157"/>
      <c r="V126" s="157"/>
      <c r="W126" s="161">
        <f>SUM(W127:W139)</f>
        <v>0</v>
      </c>
      <c r="X126" s="157"/>
      <c r="Y126" s="161">
        <f>SUM(Y127:Y139)</f>
        <v>0.40090199999999998</v>
      </c>
      <c r="Z126" s="157"/>
      <c r="AA126" s="162">
        <f>SUM(AA127:AA139)</f>
        <v>1.321E-2</v>
      </c>
      <c r="AR126" s="163" t="s">
        <v>108</v>
      </c>
      <c r="AT126" s="164" t="s">
        <v>81</v>
      </c>
      <c r="AU126" s="164" t="s">
        <v>25</v>
      </c>
      <c r="AY126" s="163" t="s">
        <v>151</v>
      </c>
      <c r="BK126" s="165">
        <f>SUM(BK127:BK139)</f>
        <v>0</v>
      </c>
    </row>
    <row r="127" spans="2:65" s="1" customFormat="1" ht="44.25" customHeight="1">
      <c r="B127" s="34"/>
      <c r="C127" s="167" t="s">
        <v>25</v>
      </c>
      <c r="D127" s="167" t="s">
        <v>152</v>
      </c>
      <c r="E127" s="168" t="s">
        <v>153</v>
      </c>
      <c r="F127" s="246" t="s">
        <v>154</v>
      </c>
      <c r="G127" s="246"/>
      <c r="H127" s="246"/>
      <c r="I127" s="246"/>
      <c r="J127" s="169" t="s">
        <v>155</v>
      </c>
      <c r="K127" s="170">
        <v>1</v>
      </c>
      <c r="L127" s="247">
        <v>0</v>
      </c>
      <c r="M127" s="248"/>
      <c r="N127" s="249">
        <f>ROUND(L127*K127,2)</f>
        <v>0</v>
      </c>
      <c r="O127" s="249"/>
      <c r="P127" s="249"/>
      <c r="Q127" s="249"/>
      <c r="R127" s="36"/>
      <c r="T127" s="171" t="s">
        <v>23</v>
      </c>
      <c r="U127" s="43" t="s">
        <v>47</v>
      </c>
      <c r="V127" s="35"/>
      <c r="W127" s="172">
        <f>V127*K127</f>
        <v>0</v>
      </c>
      <c r="X127" s="172">
        <v>0</v>
      </c>
      <c r="Y127" s="172">
        <f>X127*K127</f>
        <v>0</v>
      </c>
      <c r="Z127" s="172">
        <v>5.5799999999999999E-3</v>
      </c>
      <c r="AA127" s="173">
        <f>Z127*K127</f>
        <v>5.5799999999999999E-3</v>
      </c>
      <c r="AR127" s="17" t="s">
        <v>156</v>
      </c>
      <c r="AT127" s="17" t="s">
        <v>152</v>
      </c>
      <c r="AU127" s="17" t="s">
        <v>108</v>
      </c>
      <c r="AY127" s="17" t="s">
        <v>151</v>
      </c>
      <c r="BE127" s="109">
        <f>IF(U127="základní",N127,0)</f>
        <v>0</v>
      </c>
      <c r="BF127" s="109">
        <f>IF(U127="snížená",N127,0)</f>
        <v>0</v>
      </c>
      <c r="BG127" s="109">
        <f>IF(U127="zákl. přenesená",N127,0)</f>
        <v>0</v>
      </c>
      <c r="BH127" s="109">
        <f>IF(U127="sníž. přenesená",N127,0)</f>
        <v>0</v>
      </c>
      <c r="BI127" s="109">
        <f>IF(U127="nulová",N127,0)</f>
        <v>0</v>
      </c>
      <c r="BJ127" s="17" t="s">
        <v>25</v>
      </c>
      <c r="BK127" s="109">
        <f>ROUND(L127*K127,2)</f>
        <v>0</v>
      </c>
      <c r="BL127" s="17" t="s">
        <v>156</v>
      </c>
      <c r="BM127" s="17" t="s">
        <v>157</v>
      </c>
    </row>
    <row r="128" spans="2:65" s="1" customFormat="1" ht="22.5" customHeight="1">
      <c r="B128" s="34"/>
      <c r="C128" s="35"/>
      <c r="D128" s="35"/>
      <c r="E128" s="35"/>
      <c r="F128" s="250" t="s">
        <v>158</v>
      </c>
      <c r="G128" s="251"/>
      <c r="H128" s="251"/>
      <c r="I128" s="251"/>
      <c r="J128" s="35"/>
      <c r="K128" s="35"/>
      <c r="L128" s="35"/>
      <c r="M128" s="35"/>
      <c r="N128" s="35"/>
      <c r="O128" s="35"/>
      <c r="P128" s="35"/>
      <c r="Q128" s="35"/>
      <c r="R128" s="36"/>
      <c r="T128" s="142"/>
      <c r="U128" s="35"/>
      <c r="V128" s="35"/>
      <c r="W128" s="35"/>
      <c r="X128" s="35"/>
      <c r="Y128" s="35"/>
      <c r="Z128" s="35"/>
      <c r="AA128" s="77"/>
      <c r="AT128" s="17" t="s">
        <v>159</v>
      </c>
      <c r="AU128" s="17" t="s">
        <v>108</v>
      </c>
    </row>
    <row r="129" spans="2:65" s="1" customFormat="1" ht="44.25" customHeight="1">
      <c r="B129" s="34"/>
      <c r="C129" s="167" t="s">
        <v>108</v>
      </c>
      <c r="D129" s="167" t="s">
        <v>152</v>
      </c>
      <c r="E129" s="168" t="s">
        <v>160</v>
      </c>
      <c r="F129" s="246" t="s">
        <v>161</v>
      </c>
      <c r="G129" s="246"/>
      <c r="H129" s="246"/>
      <c r="I129" s="246"/>
      <c r="J129" s="169" t="s">
        <v>155</v>
      </c>
      <c r="K129" s="170">
        <v>1</v>
      </c>
      <c r="L129" s="247">
        <v>0</v>
      </c>
      <c r="M129" s="248"/>
      <c r="N129" s="249">
        <f>ROUND(L129*K129,2)</f>
        <v>0</v>
      </c>
      <c r="O129" s="249"/>
      <c r="P129" s="249"/>
      <c r="Q129" s="249"/>
      <c r="R129" s="36"/>
      <c r="T129" s="171" t="s">
        <v>23</v>
      </c>
      <c r="U129" s="43" t="s">
        <v>47</v>
      </c>
      <c r="V129" s="35"/>
      <c r="W129" s="172">
        <f>V129*K129</f>
        <v>0</v>
      </c>
      <c r="X129" s="172">
        <v>0</v>
      </c>
      <c r="Y129" s="172">
        <f>X129*K129</f>
        <v>0</v>
      </c>
      <c r="Z129" s="172">
        <v>7.6299999999999996E-3</v>
      </c>
      <c r="AA129" s="173">
        <f>Z129*K129</f>
        <v>7.6299999999999996E-3</v>
      </c>
      <c r="AR129" s="17" t="s">
        <v>156</v>
      </c>
      <c r="AT129" s="17" t="s">
        <v>152</v>
      </c>
      <c r="AU129" s="17" t="s">
        <v>108</v>
      </c>
      <c r="AY129" s="17" t="s">
        <v>151</v>
      </c>
      <c r="BE129" s="109">
        <f>IF(U129="základní",N129,0)</f>
        <v>0</v>
      </c>
      <c r="BF129" s="109">
        <f>IF(U129="snížená",N129,0)</f>
        <v>0</v>
      </c>
      <c r="BG129" s="109">
        <f>IF(U129="zákl. přenesená",N129,0)</f>
        <v>0</v>
      </c>
      <c r="BH129" s="109">
        <f>IF(U129="sníž. přenesená",N129,0)</f>
        <v>0</v>
      </c>
      <c r="BI129" s="109">
        <f>IF(U129="nulová",N129,0)</f>
        <v>0</v>
      </c>
      <c r="BJ129" s="17" t="s">
        <v>25</v>
      </c>
      <c r="BK129" s="109">
        <f>ROUND(L129*K129,2)</f>
        <v>0</v>
      </c>
      <c r="BL129" s="17" t="s">
        <v>156</v>
      </c>
      <c r="BM129" s="17" t="s">
        <v>162</v>
      </c>
    </row>
    <row r="130" spans="2:65" s="1" customFormat="1" ht="22.5" customHeight="1">
      <c r="B130" s="34"/>
      <c r="C130" s="35"/>
      <c r="D130" s="35"/>
      <c r="E130" s="35"/>
      <c r="F130" s="250" t="s">
        <v>158</v>
      </c>
      <c r="G130" s="251"/>
      <c r="H130" s="251"/>
      <c r="I130" s="251"/>
      <c r="J130" s="35"/>
      <c r="K130" s="35"/>
      <c r="L130" s="35"/>
      <c r="M130" s="35"/>
      <c r="N130" s="35"/>
      <c r="O130" s="35"/>
      <c r="P130" s="35"/>
      <c r="Q130" s="35"/>
      <c r="R130" s="36"/>
      <c r="T130" s="142"/>
      <c r="U130" s="35"/>
      <c r="V130" s="35"/>
      <c r="W130" s="35"/>
      <c r="X130" s="35"/>
      <c r="Y130" s="35"/>
      <c r="Z130" s="35"/>
      <c r="AA130" s="77"/>
      <c r="AT130" s="17" t="s">
        <v>159</v>
      </c>
      <c r="AU130" s="17" t="s">
        <v>108</v>
      </c>
    </row>
    <row r="131" spans="2:65" s="1" customFormat="1" ht="44.25" customHeight="1">
      <c r="B131" s="34"/>
      <c r="C131" s="167" t="s">
        <v>163</v>
      </c>
      <c r="D131" s="167" t="s">
        <v>152</v>
      </c>
      <c r="E131" s="168" t="s">
        <v>164</v>
      </c>
      <c r="F131" s="246" t="s">
        <v>165</v>
      </c>
      <c r="G131" s="246"/>
      <c r="H131" s="246"/>
      <c r="I131" s="246"/>
      <c r="J131" s="169" t="s">
        <v>166</v>
      </c>
      <c r="K131" s="170">
        <v>246</v>
      </c>
      <c r="L131" s="247">
        <v>0</v>
      </c>
      <c r="M131" s="248"/>
      <c r="N131" s="249">
        <f>ROUND(L131*K131,2)</f>
        <v>0</v>
      </c>
      <c r="O131" s="249"/>
      <c r="P131" s="249"/>
      <c r="Q131" s="249"/>
      <c r="R131" s="36"/>
      <c r="T131" s="171" t="s">
        <v>23</v>
      </c>
      <c r="U131" s="43" t="s">
        <v>47</v>
      </c>
      <c r="V131" s="35"/>
      <c r="W131" s="172">
        <f>V131*K131</f>
        <v>0</v>
      </c>
      <c r="X131" s="172">
        <v>2.7999999999999998E-4</v>
      </c>
      <c r="Y131" s="172">
        <f>X131*K131</f>
        <v>6.8879999999999997E-2</v>
      </c>
      <c r="Z131" s="172">
        <v>0</v>
      </c>
      <c r="AA131" s="173">
        <f>Z131*K131</f>
        <v>0</v>
      </c>
      <c r="AR131" s="17" t="s">
        <v>156</v>
      </c>
      <c r="AT131" s="17" t="s">
        <v>152</v>
      </c>
      <c r="AU131" s="17" t="s">
        <v>108</v>
      </c>
      <c r="AY131" s="17" t="s">
        <v>151</v>
      </c>
      <c r="BE131" s="109">
        <f>IF(U131="základní",N131,0)</f>
        <v>0</v>
      </c>
      <c r="BF131" s="109">
        <f>IF(U131="snížená",N131,0)</f>
        <v>0</v>
      </c>
      <c r="BG131" s="109">
        <f>IF(U131="zákl. přenesená",N131,0)</f>
        <v>0</v>
      </c>
      <c r="BH131" s="109">
        <f>IF(U131="sníž. přenesená",N131,0)</f>
        <v>0</v>
      </c>
      <c r="BI131" s="109">
        <f>IF(U131="nulová",N131,0)</f>
        <v>0</v>
      </c>
      <c r="BJ131" s="17" t="s">
        <v>25</v>
      </c>
      <c r="BK131" s="109">
        <f>ROUND(L131*K131,2)</f>
        <v>0</v>
      </c>
      <c r="BL131" s="17" t="s">
        <v>156</v>
      </c>
      <c r="BM131" s="17" t="s">
        <v>167</v>
      </c>
    </row>
    <row r="132" spans="2:65" s="1" customFormat="1" ht="22.5" customHeight="1">
      <c r="B132" s="34"/>
      <c r="C132" s="35"/>
      <c r="D132" s="35"/>
      <c r="E132" s="35"/>
      <c r="F132" s="250" t="s">
        <v>158</v>
      </c>
      <c r="G132" s="251"/>
      <c r="H132" s="251"/>
      <c r="I132" s="251"/>
      <c r="J132" s="35"/>
      <c r="K132" s="35"/>
      <c r="L132" s="35"/>
      <c r="M132" s="35"/>
      <c r="N132" s="35"/>
      <c r="O132" s="35"/>
      <c r="P132" s="35"/>
      <c r="Q132" s="35"/>
      <c r="R132" s="36"/>
      <c r="T132" s="142"/>
      <c r="U132" s="35"/>
      <c r="V132" s="35"/>
      <c r="W132" s="35"/>
      <c r="X132" s="35"/>
      <c r="Y132" s="35"/>
      <c r="Z132" s="35"/>
      <c r="AA132" s="77"/>
      <c r="AT132" s="17" t="s">
        <v>159</v>
      </c>
      <c r="AU132" s="17" t="s">
        <v>108</v>
      </c>
    </row>
    <row r="133" spans="2:65" s="1" customFormat="1" ht="31.5" customHeight="1">
      <c r="B133" s="34"/>
      <c r="C133" s="174" t="s">
        <v>168</v>
      </c>
      <c r="D133" s="174" t="s">
        <v>169</v>
      </c>
      <c r="E133" s="175" t="s">
        <v>170</v>
      </c>
      <c r="F133" s="252" t="s">
        <v>171</v>
      </c>
      <c r="G133" s="252"/>
      <c r="H133" s="252"/>
      <c r="I133" s="252"/>
      <c r="J133" s="176" t="s">
        <v>166</v>
      </c>
      <c r="K133" s="177">
        <v>1</v>
      </c>
      <c r="L133" s="253">
        <v>0</v>
      </c>
      <c r="M133" s="254"/>
      <c r="N133" s="255">
        <f t="shared" ref="N133:N139" si="5">ROUND(L133*K133,2)</f>
        <v>0</v>
      </c>
      <c r="O133" s="249"/>
      <c r="P133" s="249"/>
      <c r="Q133" s="249"/>
      <c r="R133" s="36"/>
      <c r="T133" s="171" t="s">
        <v>23</v>
      </c>
      <c r="U133" s="43" t="s">
        <v>47</v>
      </c>
      <c r="V133" s="35"/>
      <c r="W133" s="172">
        <f t="shared" ref="W133:W139" si="6">V133*K133</f>
        <v>0</v>
      </c>
      <c r="X133" s="172">
        <v>7.7999999999999999E-4</v>
      </c>
      <c r="Y133" s="172">
        <f t="shared" ref="Y133:Y139" si="7">X133*K133</f>
        <v>7.7999999999999999E-4</v>
      </c>
      <c r="Z133" s="172">
        <v>0</v>
      </c>
      <c r="AA133" s="173">
        <f t="shared" ref="AA133:AA139" si="8">Z133*K133</f>
        <v>0</v>
      </c>
      <c r="AR133" s="17" t="s">
        <v>172</v>
      </c>
      <c r="AT133" s="17" t="s">
        <v>169</v>
      </c>
      <c r="AU133" s="17" t="s">
        <v>108</v>
      </c>
      <c r="AY133" s="17" t="s">
        <v>151</v>
      </c>
      <c r="BE133" s="109">
        <f t="shared" ref="BE133:BE139" si="9">IF(U133="základní",N133,0)</f>
        <v>0</v>
      </c>
      <c r="BF133" s="109">
        <f t="shared" ref="BF133:BF139" si="10">IF(U133="snížená",N133,0)</f>
        <v>0</v>
      </c>
      <c r="BG133" s="109">
        <f t="shared" ref="BG133:BG139" si="11">IF(U133="zákl. přenesená",N133,0)</f>
        <v>0</v>
      </c>
      <c r="BH133" s="109">
        <f t="shared" ref="BH133:BH139" si="12">IF(U133="sníž. přenesená",N133,0)</f>
        <v>0</v>
      </c>
      <c r="BI133" s="109">
        <f t="shared" ref="BI133:BI139" si="13">IF(U133="nulová",N133,0)</f>
        <v>0</v>
      </c>
      <c r="BJ133" s="17" t="s">
        <v>25</v>
      </c>
      <c r="BK133" s="109">
        <f t="shared" ref="BK133:BK139" si="14">ROUND(L133*K133,2)</f>
        <v>0</v>
      </c>
      <c r="BL133" s="17" t="s">
        <v>156</v>
      </c>
      <c r="BM133" s="17" t="s">
        <v>173</v>
      </c>
    </row>
    <row r="134" spans="2:65" s="1" customFormat="1" ht="31.5" customHeight="1">
      <c r="B134" s="34"/>
      <c r="C134" s="174" t="s">
        <v>174</v>
      </c>
      <c r="D134" s="174" t="s">
        <v>169</v>
      </c>
      <c r="E134" s="175" t="s">
        <v>175</v>
      </c>
      <c r="F134" s="252" t="s">
        <v>176</v>
      </c>
      <c r="G134" s="252"/>
      <c r="H134" s="252"/>
      <c r="I134" s="252"/>
      <c r="J134" s="176" t="s">
        <v>166</v>
      </c>
      <c r="K134" s="177">
        <v>52</v>
      </c>
      <c r="L134" s="253">
        <v>0</v>
      </c>
      <c r="M134" s="254"/>
      <c r="N134" s="255">
        <f t="shared" si="5"/>
        <v>0</v>
      </c>
      <c r="O134" s="249"/>
      <c r="P134" s="249"/>
      <c r="Q134" s="249"/>
      <c r="R134" s="36"/>
      <c r="T134" s="171" t="s">
        <v>23</v>
      </c>
      <c r="U134" s="43" t="s">
        <v>47</v>
      </c>
      <c r="V134" s="35"/>
      <c r="W134" s="172">
        <f t="shared" si="6"/>
        <v>0</v>
      </c>
      <c r="X134" s="172">
        <v>1.2110000000000001E-3</v>
      </c>
      <c r="Y134" s="172">
        <f t="shared" si="7"/>
        <v>6.2972E-2</v>
      </c>
      <c r="Z134" s="172">
        <v>0</v>
      </c>
      <c r="AA134" s="173">
        <f t="shared" si="8"/>
        <v>0</v>
      </c>
      <c r="AR134" s="17" t="s">
        <v>172</v>
      </c>
      <c r="AT134" s="17" t="s">
        <v>169</v>
      </c>
      <c r="AU134" s="17" t="s">
        <v>108</v>
      </c>
      <c r="AY134" s="17" t="s">
        <v>151</v>
      </c>
      <c r="BE134" s="109">
        <f t="shared" si="9"/>
        <v>0</v>
      </c>
      <c r="BF134" s="109">
        <f t="shared" si="10"/>
        <v>0</v>
      </c>
      <c r="BG134" s="109">
        <f t="shared" si="11"/>
        <v>0</v>
      </c>
      <c r="BH134" s="109">
        <f t="shared" si="12"/>
        <v>0</v>
      </c>
      <c r="BI134" s="109">
        <f t="shared" si="13"/>
        <v>0</v>
      </c>
      <c r="BJ134" s="17" t="s">
        <v>25</v>
      </c>
      <c r="BK134" s="109">
        <f t="shared" si="14"/>
        <v>0</v>
      </c>
      <c r="BL134" s="17" t="s">
        <v>156</v>
      </c>
      <c r="BM134" s="17" t="s">
        <v>177</v>
      </c>
    </row>
    <row r="135" spans="2:65" s="1" customFormat="1" ht="31.5" customHeight="1">
      <c r="B135" s="34"/>
      <c r="C135" s="174" t="s">
        <v>178</v>
      </c>
      <c r="D135" s="174" t="s">
        <v>169</v>
      </c>
      <c r="E135" s="175" t="s">
        <v>179</v>
      </c>
      <c r="F135" s="252" t="s">
        <v>180</v>
      </c>
      <c r="G135" s="252"/>
      <c r="H135" s="252"/>
      <c r="I135" s="252"/>
      <c r="J135" s="176" t="s">
        <v>166</v>
      </c>
      <c r="K135" s="177">
        <v>193</v>
      </c>
      <c r="L135" s="253">
        <v>0</v>
      </c>
      <c r="M135" s="254"/>
      <c r="N135" s="255">
        <f t="shared" si="5"/>
        <v>0</v>
      </c>
      <c r="O135" s="249"/>
      <c r="P135" s="249"/>
      <c r="Q135" s="249"/>
      <c r="R135" s="36"/>
      <c r="T135" s="171" t="s">
        <v>23</v>
      </c>
      <c r="U135" s="43" t="s">
        <v>47</v>
      </c>
      <c r="V135" s="35"/>
      <c r="W135" s="172">
        <f t="shared" si="6"/>
        <v>0</v>
      </c>
      <c r="X135" s="172">
        <v>1.39E-3</v>
      </c>
      <c r="Y135" s="172">
        <f t="shared" si="7"/>
        <v>0.26827000000000001</v>
      </c>
      <c r="Z135" s="172">
        <v>0</v>
      </c>
      <c r="AA135" s="173">
        <f t="shared" si="8"/>
        <v>0</v>
      </c>
      <c r="AR135" s="17" t="s">
        <v>172</v>
      </c>
      <c r="AT135" s="17" t="s">
        <v>169</v>
      </c>
      <c r="AU135" s="17" t="s">
        <v>108</v>
      </c>
      <c r="AY135" s="17" t="s">
        <v>151</v>
      </c>
      <c r="BE135" s="109">
        <f t="shared" si="9"/>
        <v>0</v>
      </c>
      <c r="BF135" s="109">
        <f t="shared" si="10"/>
        <v>0</v>
      </c>
      <c r="BG135" s="109">
        <f t="shared" si="11"/>
        <v>0</v>
      </c>
      <c r="BH135" s="109">
        <f t="shared" si="12"/>
        <v>0</v>
      </c>
      <c r="BI135" s="109">
        <f t="shared" si="13"/>
        <v>0</v>
      </c>
      <c r="BJ135" s="17" t="s">
        <v>25</v>
      </c>
      <c r="BK135" s="109">
        <f t="shared" si="14"/>
        <v>0</v>
      </c>
      <c r="BL135" s="17" t="s">
        <v>156</v>
      </c>
      <c r="BM135" s="17" t="s">
        <v>181</v>
      </c>
    </row>
    <row r="136" spans="2:65" s="1" customFormat="1" ht="31.5" customHeight="1">
      <c r="B136" s="34"/>
      <c r="C136" s="167" t="s">
        <v>182</v>
      </c>
      <c r="D136" s="167" t="s">
        <v>152</v>
      </c>
      <c r="E136" s="168" t="s">
        <v>183</v>
      </c>
      <c r="F136" s="246" t="s">
        <v>184</v>
      </c>
      <c r="G136" s="246"/>
      <c r="H136" s="246"/>
      <c r="I136" s="246"/>
      <c r="J136" s="169" t="s">
        <v>155</v>
      </c>
      <c r="K136" s="170">
        <v>1</v>
      </c>
      <c r="L136" s="247">
        <v>0</v>
      </c>
      <c r="M136" s="248"/>
      <c r="N136" s="249">
        <f t="shared" si="5"/>
        <v>0</v>
      </c>
      <c r="O136" s="249"/>
      <c r="P136" s="249"/>
      <c r="Q136" s="249"/>
      <c r="R136" s="36"/>
      <c r="T136" s="171" t="s">
        <v>23</v>
      </c>
      <c r="U136" s="43" t="s">
        <v>47</v>
      </c>
      <c r="V136" s="35"/>
      <c r="W136" s="172">
        <f t="shared" si="6"/>
        <v>0</v>
      </c>
      <c r="X136" s="172">
        <v>0</v>
      </c>
      <c r="Y136" s="172">
        <f t="shared" si="7"/>
        <v>0</v>
      </c>
      <c r="Z136" s="172">
        <v>0</v>
      </c>
      <c r="AA136" s="173">
        <f t="shared" si="8"/>
        <v>0</v>
      </c>
      <c r="AR136" s="17" t="s">
        <v>156</v>
      </c>
      <c r="AT136" s="17" t="s">
        <v>152</v>
      </c>
      <c r="AU136" s="17" t="s">
        <v>108</v>
      </c>
      <c r="AY136" s="17" t="s">
        <v>151</v>
      </c>
      <c r="BE136" s="109">
        <f t="shared" si="9"/>
        <v>0</v>
      </c>
      <c r="BF136" s="109">
        <f t="shared" si="10"/>
        <v>0</v>
      </c>
      <c r="BG136" s="109">
        <f t="shared" si="11"/>
        <v>0</v>
      </c>
      <c r="BH136" s="109">
        <f t="shared" si="12"/>
        <v>0</v>
      </c>
      <c r="BI136" s="109">
        <f t="shared" si="13"/>
        <v>0</v>
      </c>
      <c r="BJ136" s="17" t="s">
        <v>25</v>
      </c>
      <c r="BK136" s="109">
        <f t="shared" si="14"/>
        <v>0</v>
      </c>
      <c r="BL136" s="17" t="s">
        <v>156</v>
      </c>
      <c r="BM136" s="17" t="s">
        <v>185</v>
      </c>
    </row>
    <row r="137" spans="2:65" s="1" customFormat="1" ht="31.5" customHeight="1">
      <c r="B137" s="34"/>
      <c r="C137" s="167" t="s">
        <v>186</v>
      </c>
      <c r="D137" s="167" t="s">
        <v>152</v>
      </c>
      <c r="E137" s="168" t="s">
        <v>187</v>
      </c>
      <c r="F137" s="246" t="s">
        <v>188</v>
      </c>
      <c r="G137" s="246"/>
      <c r="H137" s="246"/>
      <c r="I137" s="246"/>
      <c r="J137" s="169" t="s">
        <v>155</v>
      </c>
      <c r="K137" s="170">
        <v>1</v>
      </c>
      <c r="L137" s="247">
        <v>0</v>
      </c>
      <c r="M137" s="248"/>
      <c r="N137" s="249">
        <f t="shared" si="5"/>
        <v>0</v>
      </c>
      <c r="O137" s="249"/>
      <c r="P137" s="249"/>
      <c r="Q137" s="249"/>
      <c r="R137" s="36"/>
      <c r="T137" s="171" t="s">
        <v>23</v>
      </c>
      <c r="U137" s="43" t="s">
        <v>47</v>
      </c>
      <c r="V137" s="35"/>
      <c r="W137" s="172">
        <f t="shared" si="6"/>
        <v>0</v>
      </c>
      <c r="X137" s="172">
        <v>0</v>
      </c>
      <c r="Y137" s="172">
        <f t="shared" si="7"/>
        <v>0</v>
      </c>
      <c r="Z137" s="172">
        <v>0</v>
      </c>
      <c r="AA137" s="173">
        <f t="shared" si="8"/>
        <v>0</v>
      </c>
      <c r="AR137" s="17" t="s">
        <v>156</v>
      </c>
      <c r="AT137" s="17" t="s">
        <v>152</v>
      </c>
      <c r="AU137" s="17" t="s">
        <v>108</v>
      </c>
      <c r="AY137" s="17" t="s">
        <v>151</v>
      </c>
      <c r="BE137" s="109">
        <f t="shared" si="9"/>
        <v>0</v>
      </c>
      <c r="BF137" s="109">
        <f t="shared" si="10"/>
        <v>0</v>
      </c>
      <c r="BG137" s="109">
        <f t="shared" si="11"/>
        <v>0</v>
      </c>
      <c r="BH137" s="109">
        <f t="shared" si="12"/>
        <v>0</v>
      </c>
      <c r="BI137" s="109">
        <f t="shared" si="13"/>
        <v>0</v>
      </c>
      <c r="BJ137" s="17" t="s">
        <v>25</v>
      </c>
      <c r="BK137" s="109">
        <f t="shared" si="14"/>
        <v>0</v>
      </c>
      <c r="BL137" s="17" t="s">
        <v>156</v>
      </c>
      <c r="BM137" s="17" t="s">
        <v>189</v>
      </c>
    </row>
    <row r="138" spans="2:65" s="1" customFormat="1" ht="31.5" customHeight="1">
      <c r="B138" s="34"/>
      <c r="C138" s="167" t="s">
        <v>190</v>
      </c>
      <c r="D138" s="167" t="s">
        <v>152</v>
      </c>
      <c r="E138" s="168" t="s">
        <v>191</v>
      </c>
      <c r="F138" s="246" t="s">
        <v>192</v>
      </c>
      <c r="G138" s="246"/>
      <c r="H138" s="246"/>
      <c r="I138" s="246"/>
      <c r="J138" s="169" t="s">
        <v>155</v>
      </c>
      <c r="K138" s="170">
        <v>1</v>
      </c>
      <c r="L138" s="247">
        <v>0</v>
      </c>
      <c r="M138" s="248"/>
      <c r="N138" s="249">
        <f t="shared" si="5"/>
        <v>0</v>
      </c>
      <c r="O138" s="249"/>
      <c r="P138" s="249"/>
      <c r="Q138" s="249"/>
      <c r="R138" s="36"/>
      <c r="T138" s="171" t="s">
        <v>23</v>
      </c>
      <c r="U138" s="43" t="s">
        <v>47</v>
      </c>
      <c r="V138" s="35"/>
      <c r="W138" s="172">
        <f t="shared" si="6"/>
        <v>0</v>
      </c>
      <c r="X138" s="172">
        <v>0</v>
      </c>
      <c r="Y138" s="172">
        <f t="shared" si="7"/>
        <v>0</v>
      </c>
      <c r="Z138" s="172">
        <v>0</v>
      </c>
      <c r="AA138" s="173">
        <f t="shared" si="8"/>
        <v>0</v>
      </c>
      <c r="AR138" s="17" t="s">
        <v>156</v>
      </c>
      <c r="AT138" s="17" t="s">
        <v>152</v>
      </c>
      <c r="AU138" s="17" t="s">
        <v>108</v>
      </c>
      <c r="AY138" s="17" t="s">
        <v>151</v>
      </c>
      <c r="BE138" s="109">
        <f t="shared" si="9"/>
        <v>0</v>
      </c>
      <c r="BF138" s="109">
        <f t="shared" si="10"/>
        <v>0</v>
      </c>
      <c r="BG138" s="109">
        <f t="shared" si="11"/>
        <v>0</v>
      </c>
      <c r="BH138" s="109">
        <f t="shared" si="12"/>
        <v>0</v>
      </c>
      <c r="BI138" s="109">
        <f t="shared" si="13"/>
        <v>0</v>
      </c>
      <c r="BJ138" s="17" t="s">
        <v>25</v>
      </c>
      <c r="BK138" s="109">
        <f t="shared" si="14"/>
        <v>0</v>
      </c>
      <c r="BL138" s="17" t="s">
        <v>156</v>
      </c>
      <c r="BM138" s="17" t="s">
        <v>193</v>
      </c>
    </row>
    <row r="139" spans="2:65" s="1" customFormat="1" ht="31.5" customHeight="1">
      <c r="B139" s="34"/>
      <c r="C139" s="167" t="s">
        <v>30</v>
      </c>
      <c r="D139" s="167" t="s">
        <v>152</v>
      </c>
      <c r="E139" s="168" t="s">
        <v>194</v>
      </c>
      <c r="F139" s="246" t="s">
        <v>195</v>
      </c>
      <c r="G139" s="246"/>
      <c r="H139" s="246"/>
      <c r="I139" s="246"/>
      <c r="J139" s="169" t="s">
        <v>196</v>
      </c>
      <c r="K139" s="170">
        <v>0.40100000000000002</v>
      </c>
      <c r="L139" s="247">
        <v>0</v>
      </c>
      <c r="M139" s="248"/>
      <c r="N139" s="249">
        <f t="shared" si="5"/>
        <v>0</v>
      </c>
      <c r="O139" s="249"/>
      <c r="P139" s="249"/>
      <c r="Q139" s="249"/>
      <c r="R139" s="36"/>
      <c r="T139" s="171" t="s">
        <v>23</v>
      </c>
      <c r="U139" s="43" t="s">
        <v>47</v>
      </c>
      <c r="V139" s="35"/>
      <c r="W139" s="172">
        <f t="shared" si="6"/>
        <v>0</v>
      </c>
      <c r="X139" s="172">
        <v>0</v>
      </c>
      <c r="Y139" s="172">
        <f t="shared" si="7"/>
        <v>0</v>
      </c>
      <c r="Z139" s="172">
        <v>0</v>
      </c>
      <c r="AA139" s="173">
        <f t="shared" si="8"/>
        <v>0</v>
      </c>
      <c r="AR139" s="17" t="s">
        <v>156</v>
      </c>
      <c r="AT139" s="17" t="s">
        <v>152</v>
      </c>
      <c r="AU139" s="17" t="s">
        <v>108</v>
      </c>
      <c r="AY139" s="17" t="s">
        <v>151</v>
      </c>
      <c r="BE139" s="109">
        <f t="shared" si="9"/>
        <v>0</v>
      </c>
      <c r="BF139" s="109">
        <f t="shared" si="10"/>
        <v>0</v>
      </c>
      <c r="BG139" s="109">
        <f t="shared" si="11"/>
        <v>0</v>
      </c>
      <c r="BH139" s="109">
        <f t="shared" si="12"/>
        <v>0</v>
      </c>
      <c r="BI139" s="109">
        <f t="shared" si="13"/>
        <v>0</v>
      </c>
      <c r="BJ139" s="17" t="s">
        <v>25</v>
      </c>
      <c r="BK139" s="109">
        <f t="shared" si="14"/>
        <v>0</v>
      </c>
      <c r="BL139" s="17" t="s">
        <v>156</v>
      </c>
      <c r="BM139" s="17" t="s">
        <v>197</v>
      </c>
    </row>
    <row r="140" spans="2:65" s="9" customFormat="1" ht="29.85" customHeight="1">
      <c r="B140" s="156"/>
      <c r="C140" s="157"/>
      <c r="D140" s="166" t="s">
        <v>121</v>
      </c>
      <c r="E140" s="166"/>
      <c r="F140" s="166"/>
      <c r="G140" s="166"/>
      <c r="H140" s="166"/>
      <c r="I140" s="166"/>
      <c r="J140" s="166"/>
      <c r="K140" s="166"/>
      <c r="L140" s="166"/>
      <c r="M140" s="166"/>
      <c r="N140" s="261">
        <f>BK140</f>
        <v>0</v>
      </c>
      <c r="O140" s="262"/>
      <c r="P140" s="262"/>
      <c r="Q140" s="262"/>
      <c r="R140" s="159"/>
      <c r="T140" s="160"/>
      <c r="U140" s="157"/>
      <c r="V140" s="157"/>
      <c r="W140" s="161">
        <f>SUM(W141:W143)</f>
        <v>0</v>
      </c>
      <c r="X140" s="157"/>
      <c r="Y140" s="161">
        <f>SUM(Y141:Y143)</f>
        <v>6.6E-3</v>
      </c>
      <c r="Z140" s="157"/>
      <c r="AA140" s="162">
        <f>SUM(AA141:AA143)</f>
        <v>0</v>
      </c>
      <c r="AR140" s="163" t="s">
        <v>108</v>
      </c>
      <c r="AT140" s="164" t="s">
        <v>81</v>
      </c>
      <c r="AU140" s="164" t="s">
        <v>25</v>
      </c>
      <c r="AY140" s="163" t="s">
        <v>151</v>
      </c>
      <c r="BK140" s="165">
        <f>SUM(BK141:BK143)</f>
        <v>0</v>
      </c>
    </row>
    <row r="141" spans="2:65" s="1" customFormat="1" ht="22.5" customHeight="1">
      <c r="B141" s="34"/>
      <c r="C141" s="167" t="s">
        <v>198</v>
      </c>
      <c r="D141" s="167" t="s">
        <v>152</v>
      </c>
      <c r="E141" s="168" t="s">
        <v>199</v>
      </c>
      <c r="F141" s="246" t="s">
        <v>200</v>
      </c>
      <c r="G141" s="246"/>
      <c r="H141" s="246"/>
      <c r="I141" s="246"/>
      <c r="J141" s="169" t="s">
        <v>201</v>
      </c>
      <c r="K141" s="170">
        <v>1</v>
      </c>
      <c r="L141" s="247">
        <v>0</v>
      </c>
      <c r="M141" s="248"/>
      <c r="N141" s="249">
        <f>ROUND(L141*K141,2)</f>
        <v>0</v>
      </c>
      <c r="O141" s="249"/>
      <c r="P141" s="249"/>
      <c r="Q141" s="249"/>
      <c r="R141" s="36"/>
      <c r="T141" s="171" t="s">
        <v>23</v>
      </c>
      <c r="U141" s="43" t="s">
        <v>47</v>
      </c>
      <c r="V141" s="35"/>
      <c r="W141" s="172">
        <f>V141*K141</f>
        <v>0</v>
      </c>
      <c r="X141" s="172">
        <v>0</v>
      </c>
      <c r="Y141" s="172">
        <f>X141*K141</f>
        <v>0</v>
      </c>
      <c r="Z141" s="172">
        <v>0</v>
      </c>
      <c r="AA141" s="173">
        <f>Z141*K141</f>
        <v>0</v>
      </c>
      <c r="AR141" s="17" t="s">
        <v>156</v>
      </c>
      <c r="AT141" s="17" t="s">
        <v>152</v>
      </c>
      <c r="AU141" s="17" t="s">
        <v>108</v>
      </c>
      <c r="AY141" s="17" t="s">
        <v>151</v>
      </c>
      <c r="BE141" s="109">
        <f>IF(U141="základní",N141,0)</f>
        <v>0</v>
      </c>
      <c r="BF141" s="109">
        <f>IF(U141="snížená",N141,0)</f>
        <v>0</v>
      </c>
      <c r="BG141" s="109">
        <f>IF(U141="zákl. přenesená",N141,0)</f>
        <v>0</v>
      </c>
      <c r="BH141" s="109">
        <f>IF(U141="sníž. přenesená",N141,0)</f>
        <v>0</v>
      </c>
      <c r="BI141" s="109">
        <f>IF(U141="nulová",N141,0)</f>
        <v>0</v>
      </c>
      <c r="BJ141" s="17" t="s">
        <v>25</v>
      </c>
      <c r="BK141" s="109">
        <f>ROUND(L141*K141,2)</f>
        <v>0</v>
      </c>
      <c r="BL141" s="17" t="s">
        <v>156</v>
      </c>
      <c r="BM141" s="17" t="s">
        <v>202</v>
      </c>
    </row>
    <row r="142" spans="2:65" s="1" customFormat="1" ht="31.5" customHeight="1">
      <c r="B142" s="34"/>
      <c r="C142" s="167" t="s">
        <v>203</v>
      </c>
      <c r="D142" s="167" t="s">
        <v>152</v>
      </c>
      <c r="E142" s="168" t="s">
        <v>204</v>
      </c>
      <c r="F142" s="246" t="s">
        <v>205</v>
      </c>
      <c r="G142" s="246"/>
      <c r="H142" s="246"/>
      <c r="I142" s="246"/>
      <c r="J142" s="169" t="s">
        <v>166</v>
      </c>
      <c r="K142" s="170">
        <v>10</v>
      </c>
      <c r="L142" s="247">
        <v>0</v>
      </c>
      <c r="M142" s="248"/>
      <c r="N142" s="249">
        <f>ROUND(L142*K142,2)</f>
        <v>0</v>
      </c>
      <c r="O142" s="249"/>
      <c r="P142" s="249"/>
      <c r="Q142" s="249"/>
      <c r="R142" s="36"/>
      <c r="T142" s="171" t="s">
        <v>23</v>
      </c>
      <c r="U142" s="43" t="s">
        <v>47</v>
      </c>
      <c r="V142" s="35"/>
      <c r="W142" s="172">
        <f>V142*K142</f>
        <v>0</v>
      </c>
      <c r="X142" s="172">
        <v>6.6E-4</v>
      </c>
      <c r="Y142" s="172">
        <f>X142*K142</f>
        <v>6.6E-3</v>
      </c>
      <c r="Z142" s="172">
        <v>0</v>
      </c>
      <c r="AA142" s="173">
        <f>Z142*K142</f>
        <v>0</v>
      </c>
      <c r="AR142" s="17" t="s">
        <v>156</v>
      </c>
      <c r="AT142" s="17" t="s">
        <v>152</v>
      </c>
      <c r="AU142" s="17" t="s">
        <v>108</v>
      </c>
      <c r="AY142" s="17" t="s">
        <v>151</v>
      </c>
      <c r="BE142" s="109">
        <f>IF(U142="základní",N142,0)</f>
        <v>0</v>
      </c>
      <c r="BF142" s="109">
        <f>IF(U142="snížená",N142,0)</f>
        <v>0</v>
      </c>
      <c r="BG142" s="109">
        <f>IF(U142="zákl. přenesená",N142,0)</f>
        <v>0</v>
      </c>
      <c r="BH142" s="109">
        <f>IF(U142="sníž. přenesená",N142,0)</f>
        <v>0</v>
      </c>
      <c r="BI142" s="109">
        <f>IF(U142="nulová",N142,0)</f>
        <v>0</v>
      </c>
      <c r="BJ142" s="17" t="s">
        <v>25</v>
      </c>
      <c r="BK142" s="109">
        <f>ROUND(L142*K142,2)</f>
        <v>0</v>
      </c>
      <c r="BL142" s="17" t="s">
        <v>156</v>
      </c>
      <c r="BM142" s="17" t="s">
        <v>206</v>
      </c>
    </row>
    <row r="143" spans="2:65" s="1" customFormat="1" ht="31.5" customHeight="1">
      <c r="B143" s="34"/>
      <c r="C143" s="167" t="s">
        <v>207</v>
      </c>
      <c r="D143" s="167" t="s">
        <v>152</v>
      </c>
      <c r="E143" s="168" t="s">
        <v>208</v>
      </c>
      <c r="F143" s="246" t="s">
        <v>209</v>
      </c>
      <c r="G143" s="246"/>
      <c r="H143" s="246"/>
      <c r="I143" s="246"/>
      <c r="J143" s="169" t="s">
        <v>196</v>
      </c>
      <c r="K143" s="170">
        <v>7.0000000000000001E-3</v>
      </c>
      <c r="L143" s="247">
        <v>0</v>
      </c>
      <c r="M143" s="248"/>
      <c r="N143" s="249">
        <f>ROUND(L143*K143,2)</f>
        <v>0</v>
      </c>
      <c r="O143" s="249"/>
      <c r="P143" s="249"/>
      <c r="Q143" s="249"/>
      <c r="R143" s="36"/>
      <c r="T143" s="171" t="s">
        <v>23</v>
      </c>
      <c r="U143" s="43" t="s">
        <v>47</v>
      </c>
      <c r="V143" s="35"/>
      <c r="W143" s="172">
        <f>V143*K143</f>
        <v>0</v>
      </c>
      <c r="X143" s="172">
        <v>0</v>
      </c>
      <c r="Y143" s="172">
        <f>X143*K143</f>
        <v>0</v>
      </c>
      <c r="Z143" s="172">
        <v>0</v>
      </c>
      <c r="AA143" s="173">
        <f>Z143*K143</f>
        <v>0</v>
      </c>
      <c r="AR143" s="17" t="s">
        <v>156</v>
      </c>
      <c r="AT143" s="17" t="s">
        <v>152</v>
      </c>
      <c r="AU143" s="17" t="s">
        <v>108</v>
      </c>
      <c r="AY143" s="17" t="s">
        <v>151</v>
      </c>
      <c r="BE143" s="109">
        <f>IF(U143="základní",N143,0)</f>
        <v>0</v>
      </c>
      <c r="BF143" s="109">
        <f>IF(U143="snížená",N143,0)</f>
        <v>0</v>
      </c>
      <c r="BG143" s="109">
        <f>IF(U143="zákl. přenesená",N143,0)</f>
        <v>0</v>
      </c>
      <c r="BH143" s="109">
        <f>IF(U143="sníž. přenesená",N143,0)</f>
        <v>0</v>
      </c>
      <c r="BI143" s="109">
        <f>IF(U143="nulová",N143,0)</f>
        <v>0</v>
      </c>
      <c r="BJ143" s="17" t="s">
        <v>25</v>
      </c>
      <c r="BK143" s="109">
        <f>ROUND(L143*K143,2)</f>
        <v>0</v>
      </c>
      <c r="BL143" s="17" t="s">
        <v>156</v>
      </c>
      <c r="BM143" s="17" t="s">
        <v>210</v>
      </c>
    </row>
    <row r="144" spans="2:65" s="9" customFormat="1" ht="29.85" customHeight="1">
      <c r="B144" s="156"/>
      <c r="C144" s="157"/>
      <c r="D144" s="166" t="s">
        <v>122</v>
      </c>
      <c r="E144" s="166"/>
      <c r="F144" s="166"/>
      <c r="G144" s="166"/>
      <c r="H144" s="166"/>
      <c r="I144" s="166"/>
      <c r="J144" s="166"/>
      <c r="K144" s="166"/>
      <c r="L144" s="166"/>
      <c r="M144" s="166"/>
      <c r="N144" s="261">
        <f>BK144</f>
        <v>0</v>
      </c>
      <c r="O144" s="262"/>
      <c r="P144" s="262"/>
      <c r="Q144" s="262"/>
      <c r="R144" s="159"/>
      <c r="T144" s="160"/>
      <c r="U144" s="157"/>
      <c r="V144" s="157"/>
      <c r="W144" s="161">
        <f>SUM(W145:W202)</f>
        <v>0</v>
      </c>
      <c r="X144" s="157"/>
      <c r="Y144" s="161">
        <f>SUM(Y145:Y202)</f>
        <v>1.8811499999999999</v>
      </c>
      <c r="Z144" s="157"/>
      <c r="AA144" s="162">
        <f>SUM(AA145:AA202)</f>
        <v>1.1859999999999999E-2</v>
      </c>
      <c r="AR144" s="163" t="s">
        <v>108</v>
      </c>
      <c r="AT144" s="164" t="s">
        <v>81</v>
      </c>
      <c r="AU144" s="164" t="s">
        <v>25</v>
      </c>
      <c r="AY144" s="163" t="s">
        <v>151</v>
      </c>
      <c r="BK144" s="165">
        <f>SUM(BK145:BK202)</f>
        <v>0</v>
      </c>
    </row>
    <row r="145" spans="2:65" s="1" customFormat="1" ht="31.5" customHeight="1">
      <c r="B145" s="34"/>
      <c r="C145" s="167" t="s">
        <v>211</v>
      </c>
      <c r="D145" s="167" t="s">
        <v>152</v>
      </c>
      <c r="E145" s="168" t="s">
        <v>212</v>
      </c>
      <c r="F145" s="246" t="s">
        <v>213</v>
      </c>
      <c r="G145" s="246"/>
      <c r="H145" s="246"/>
      <c r="I145" s="246"/>
      <c r="J145" s="169" t="s">
        <v>166</v>
      </c>
      <c r="K145" s="170">
        <v>2</v>
      </c>
      <c r="L145" s="247">
        <v>0</v>
      </c>
      <c r="M145" s="248"/>
      <c r="N145" s="249">
        <f t="shared" ref="N145:N176" si="15">ROUND(L145*K145,2)</f>
        <v>0</v>
      </c>
      <c r="O145" s="249"/>
      <c r="P145" s="249"/>
      <c r="Q145" s="249"/>
      <c r="R145" s="36"/>
      <c r="T145" s="171" t="s">
        <v>23</v>
      </c>
      <c r="U145" s="43" t="s">
        <v>47</v>
      </c>
      <c r="V145" s="35"/>
      <c r="W145" s="172">
        <f t="shared" ref="W145:W176" si="16">V145*K145</f>
        <v>0</v>
      </c>
      <c r="X145" s="172">
        <v>6.4000000000000003E-3</v>
      </c>
      <c r="Y145" s="172">
        <f t="shared" ref="Y145:Y176" si="17">X145*K145</f>
        <v>1.2800000000000001E-2</v>
      </c>
      <c r="Z145" s="172">
        <v>0</v>
      </c>
      <c r="AA145" s="173">
        <f t="shared" ref="AA145:AA176" si="18">Z145*K145</f>
        <v>0</v>
      </c>
      <c r="AR145" s="17" t="s">
        <v>156</v>
      </c>
      <c r="AT145" s="17" t="s">
        <v>152</v>
      </c>
      <c r="AU145" s="17" t="s">
        <v>108</v>
      </c>
      <c r="AY145" s="17" t="s">
        <v>151</v>
      </c>
      <c r="BE145" s="109">
        <f t="shared" ref="BE145:BE176" si="19">IF(U145="základní",N145,0)</f>
        <v>0</v>
      </c>
      <c r="BF145" s="109">
        <f t="shared" ref="BF145:BF176" si="20">IF(U145="snížená",N145,0)</f>
        <v>0</v>
      </c>
      <c r="BG145" s="109">
        <f t="shared" ref="BG145:BG176" si="21">IF(U145="zákl. přenesená",N145,0)</f>
        <v>0</v>
      </c>
      <c r="BH145" s="109">
        <f t="shared" ref="BH145:BH176" si="22">IF(U145="sníž. přenesená",N145,0)</f>
        <v>0</v>
      </c>
      <c r="BI145" s="109">
        <f t="shared" ref="BI145:BI176" si="23">IF(U145="nulová",N145,0)</f>
        <v>0</v>
      </c>
      <c r="BJ145" s="17" t="s">
        <v>25</v>
      </c>
      <c r="BK145" s="109">
        <f t="shared" ref="BK145:BK176" si="24">ROUND(L145*K145,2)</f>
        <v>0</v>
      </c>
      <c r="BL145" s="17" t="s">
        <v>156</v>
      </c>
      <c r="BM145" s="17" t="s">
        <v>214</v>
      </c>
    </row>
    <row r="146" spans="2:65" s="1" customFormat="1" ht="31.5" customHeight="1">
      <c r="B146" s="34"/>
      <c r="C146" s="167" t="s">
        <v>11</v>
      </c>
      <c r="D146" s="167" t="s">
        <v>152</v>
      </c>
      <c r="E146" s="168" t="s">
        <v>215</v>
      </c>
      <c r="F146" s="246" t="s">
        <v>216</v>
      </c>
      <c r="G146" s="246"/>
      <c r="H146" s="246"/>
      <c r="I146" s="246"/>
      <c r="J146" s="169" t="s">
        <v>166</v>
      </c>
      <c r="K146" s="170">
        <v>2</v>
      </c>
      <c r="L146" s="247">
        <v>0</v>
      </c>
      <c r="M146" s="248"/>
      <c r="N146" s="249">
        <f t="shared" si="15"/>
        <v>0</v>
      </c>
      <c r="O146" s="249"/>
      <c r="P146" s="249"/>
      <c r="Q146" s="249"/>
      <c r="R146" s="36"/>
      <c r="T146" s="171" t="s">
        <v>23</v>
      </c>
      <c r="U146" s="43" t="s">
        <v>47</v>
      </c>
      <c r="V146" s="35"/>
      <c r="W146" s="172">
        <f t="shared" si="16"/>
        <v>0</v>
      </c>
      <c r="X146" s="172">
        <v>8.3700000000000007E-3</v>
      </c>
      <c r="Y146" s="172">
        <f t="shared" si="17"/>
        <v>1.6740000000000001E-2</v>
      </c>
      <c r="Z146" s="172">
        <v>0</v>
      </c>
      <c r="AA146" s="173">
        <f t="shared" si="18"/>
        <v>0</v>
      </c>
      <c r="AR146" s="17" t="s">
        <v>156</v>
      </c>
      <c r="AT146" s="17" t="s">
        <v>152</v>
      </c>
      <c r="AU146" s="17" t="s">
        <v>108</v>
      </c>
      <c r="AY146" s="17" t="s">
        <v>151</v>
      </c>
      <c r="BE146" s="109">
        <f t="shared" si="19"/>
        <v>0</v>
      </c>
      <c r="BF146" s="109">
        <f t="shared" si="20"/>
        <v>0</v>
      </c>
      <c r="BG146" s="109">
        <f t="shared" si="21"/>
        <v>0</v>
      </c>
      <c r="BH146" s="109">
        <f t="shared" si="22"/>
        <v>0</v>
      </c>
      <c r="BI146" s="109">
        <f t="shared" si="23"/>
        <v>0</v>
      </c>
      <c r="BJ146" s="17" t="s">
        <v>25</v>
      </c>
      <c r="BK146" s="109">
        <f t="shared" si="24"/>
        <v>0</v>
      </c>
      <c r="BL146" s="17" t="s">
        <v>156</v>
      </c>
      <c r="BM146" s="17" t="s">
        <v>217</v>
      </c>
    </row>
    <row r="147" spans="2:65" s="1" customFormat="1" ht="31.5" customHeight="1">
      <c r="B147" s="34"/>
      <c r="C147" s="167" t="s">
        <v>156</v>
      </c>
      <c r="D147" s="167" t="s">
        <v>152</v>
      </c>
      <c r="E147" s="168" t="s">
        <v>218</v>
      </c>
      <c r="F147" s="246" t="s">
        <v>219</v>
      </c>
      <c r="G147" s="246"/>
      <c r="H147" s="246"/>
      <c r="I147" s="246"/>
      <c r="J147" s="169" t="s">
        <v>155</v>
      </c>
      <c r="K147" s="170">
        <v>1</v>
      </c>
      <c r="L147" s="247">
        <v>0</v>
      </c>
      <c r="M147" s="248"/>
      <c r="N147" s="249">
        <f t="shared" si="15"/>
        <v>0</v>
      </c>
      <c r="O147" s="249"/>
      <c r="P147" s="249"/>
      <c r="Q147" s="249"/>
      <c r="R147" s="36"/>
      <c r="T147" s="171" t="s">
        <v>23</v>
      </c>
      <c r="U147" s="43" t="s">
        <v>47</v>
      </c>
      <c r="V147" s="35"/>
      <c r="W147" s="172">
        <f t="shared" si="16"/>
        <v>0</v>
      </c>
      <c r="X147" s="172">
        <v>0</v>
      </c>
      <c r="Y147" s="172">
        <f t="shared" si="17"/>
        <v>0</v>
      </c>
      <c r="Z147" s="172">
        <v>6.7000000000000002E-3</v>
      </c>
      <c r="AA147" s="173">
        <f t="shared" si="18"/>
        <v>6.7000000000000002E-3</v>
      </c>
      <c r="AR147" s="17" t="s">
        <v>156</v>
      </c>
      <c r="AT147" s="17" t="s">
        <v>152</v>
      </c>
      <c r="AU147" s="17" t="s">
        <v>108</v>
      </c>
      <c r="AY147" s="17" t="s">
        <v>151</v>
      </c>
      <c r="BE147" s="109">
        <f t="shared" si="19"/>
        <v>0</v>
      </c>
      <c r="BF147" s="109">
        <f t="shared" si="20"/>
        <v>0</v>
      </c>
      <c r="BG147" s="109">
        <f t="shared" si="21"/>
        <v>0</v>
      </c>
      <c r="BH147" s="109">
        <f t="shared" si="22"/>
        <v>0</v>
      </c>
      <c r="BI147" s="109">
        <f t="shared" si="23"/>
        <v>0</v>
      </c>
      <c r="BJ147" s="17" t="s">
        <v>25</v>
      </c>
      <c r="BK147" s="109">
        <f t="shared" si="24"/>
        <v>0</v>
      </c>
      <c r="BL147" s="17" t="s">
        <v>156</v>
      </c>
      <c r="BM147" s="17" t="s">
        <v>220</v>
      </c>
    </row>
    <row r="148" spans="2:65" s="1" customFormat="1" ht="31.5" customHeight="1">
      <c r="B148" s="34"/>
      <c r="C148" s="167" t="s">
        <v>221</v>
      </c>
      <c r="D148" s="167" t="s">
        <v>152</v>
      </c>
      <c r="E148" s="168" t="s">
        <v>222</v>
      </c>
      <c r="F148" s="246" t="s">
        <v>223</v>
      </c>
      <c r="G148" s="246"/>
      <c r="H148" s="246"/>
      <c r="I148" s="246"/>
      <c r="J148" s="169" t="s">
        <v>166</v>
      </c>
      <c r="K148" s="170">
        <v>1</v>
      </c>
      <c r="L148" s="247">
        <v>0</v>
      </c>
      <c r="M148" s="248"/>
      <c r="N148" s="249">
        <f t="shared" si="15"/>
        <v>0</v>
      </c>
      <c r="O148" s="249"/>
      <c r="P148" s="249"/>
      <c r="Q148" s="249"/>
      <c r="R148" s="36"/>
      <c r="T148" s="171" t="s">
        <v>23</v>
      </c>
      <c r="U148" s="43" t="s">
        <v>47</v>
      </c>
      <c r="V148" s="35"/>
      <c r="W148" s="172">
        <f t="shared" si="16"/>
        <v>0</v>
      </c>
      <c r="X148" s="172">
        <v>3.5000000000000001E-3</v>
      </c>
      <c r="Y148" s="172">
        <f t="shared" si="17"/>
        <v>3.5000000000000001E-3</v>
      </c>
      <c r="Z148" s="172">
        <v>0</v>
      </c>
      <c r="AA148" s="173">
        <f t="shared" si="18"/>
        <v>0</v>
      </c>
      <c r="AR148" s="17" t="s">
        <v>156</v>
      </c>
      <c r="AT148" s="17" t="s">
        <v>152</v>
      </c>
      <c r="AU148" s="17" t="s">
        <v>108</v>
      </c>
      <c r="AY148" s="17" t="s">
        <v>151</v>
      </c>
      <c r="BE148" s="109">
        <f t="shared" si="19"/>
        <v>0</v>
      </c>
      <c r="BF148" s="109">
        <f t="shared" si="20"/>
        <v>0</v>
      </c>
      <c r="BG148" s="109">
        <f t="shared" si="21"/>
        <v>0</v>
      </c>
      <c r="BH148" s="109">
        <f t="shared" si="22"/>
        <v>0</v>
      </c>
      <c r="BI148" s="109">
        <f t="shared" si="23"/>
        <v>0</v>
      </c>
      <c r="BJ148" s="17" t="s">
        <v>25</v>
      </c>
      <c r="BK148" s="109">
        <f t="shared" si="24"/>
        <v>0</v>
      </c>
      <c r="BL148" s="17" t="s">
        <v>156</v>
      </c>
      <c r="BM148" s="17" t="s">
        <v>224</v>
      </c>
    </row>
    <row r="149" spans="2:65" s="1" customFormat="1" ht="31.5" customHeight="1">
      <c r="B149" s="34"/>
      <c r="C149" s="167" t="s">
        <v>225</v>
      </c>
      <c r="D149" s="167" t="s">
        <v>152</v>
      </c>
      <c r="E149" s="168" t="s">
        <v>226</v>
      </c>
      <c r="F149" s="246" t="s">
        <v>227</v>
      </c>
      <c r="G149" s="246"/>
      <c r="H149" s="246"/>
      <c r="I149" s="246"/>
      <c r="J149" s="169" t="s">
        <v>166</v>
      </c>
      <c r="K149" s="170">
        <v>2</v>
      </c>
      <c r="L149" s="247">
        <v>0</v>
      </c>
      <c r="M149" s="248"/>
      <c r="N149" s="249">
        <f t="shared" si="15"/>
        <v>0</v>
      </c>
      <c r="O149" s="249"/>
      <c r="P149" s="249"/>
      <c r="Q149" s="249"/>
      <c r="R149" s="36"/>
      <c r="T149" s="171" t="s">
        <v>23</v>
      </c>
      <c r="U149" s="43" t="s">
        <v>47</v>
      </c>
      <c r="V149" s="35"/>
      <c r="W149" s="172">
        <f t="shared" si="16"/>
        <v>0</v>
      </c>
      <c r="X149" s="172">
        <v>5.8599999999999998E-3</v>
      </c>
      <c r="Y149" s="172">
        <f t="shared" si="17"/>
        <v>1.172E-2</v>
      </c>
      <c r="Z149" s="172">
        <v>0</v>
      </c>
      <c r="AA149" s="173">
        <f t="shared" si="18"/>
        <v>0</v>
      </c>
      <c r="AR149" s="17" t="s">
        <v>156</v>
      </c>
      <c r="AT149" s="17" t="s">
        <v>152</v>
      </c>
      <c r="AU149" s="17" t="s">
        <v>108</v>
      </c>
      <c r="AY149" s="17" t="s">
        <v>151</v>
      </c>
      <c r="BE149" s="109">
        <f t="shared" si="19"/>
        <v>0</v>
      </c>
      <c r="BF149" s="109">
        <f t="shared" si="20"/>
        <v>0</v>
      </c>
      <c r="BG149" s="109">
        <f t="shared" si="21"/>
        <v>0</v>
      </c>
      <c r="BH149" s="109">
        <f t="shared" si="22"/>
        <v>0</v>
      </c>
      <c r="BI149" s="109">
        <f t="shared" si="23"/>
        <v>0</v>
      </c>
      <c r="BJ149" s="17" t="s">
        <v>25</v>
      </c>
      <c r="BK149" s="109">
        <f t="shared" si="24"/>
        <v>0</v>
      </c>
      <c r="BL149" s="17" t="s">
        <v>156</v>
      </c>
      <c r="BM149" s="17" t="s">
        <v>228</v>
      </c>
    </row>
    <row r="150" spans="2:65" s="1" customFormat="1" ht="31.5" customHeight="1">
      <c r="B150" s="34"/>
      <c r="C150" s="167" t="s">
        <v>229</v>
      </c>
      <c r="D150" s="167" t="s">
        <v>152</v>
      </c>
      <c r="E150" s="168" t="s">
        <v>230</v>
      </c>
      <c r="F150" s="246" t="s">
        <v>231</v>
      </c>
      <c r="G150" s="246"/>
      <c r="H150" s="246"/>
      <c r="I150" s="246"/>
      <c r="J150" s="169" t="s">
        <v>166</v>
      </c>
      <c r="K150" s="170">
        <v>98</v>
      </c>
      <c r="L150" s="247">
        <v>0</v>
      </c>
      <c r="M150" s="248"/>
      <c r="N150" s="249">
        <f t="shared" si="15"/>
        <v>0</v>
      </c>
      <c r="O150" s="249"/>
      <c r="P150" s="249"/>
      <c r="Q150" s="249"/>
      <c r="R150" s="36"/>
      <c r="T150" s="171" t="s">
        <v>23</v>
      </c>
      <c r="U150" s="43" t="s">
        <v>47</v>
      </c>
      <c r="V150" s="35"/>
      <c r="W150" s="172">
        <f t="shared" si="16"/>
        <v>0</v>
      </c>
      <c r="X150" s="172">
        <v>1.4840000000000001E-2</v>
      </c>
      <c r="Y150" s="172">
        <f t="shared" si="17"/>
        <v>1.4543200000000001</v>
      </c>
      <c r="Z150" s="172">
        <v>0</v>
      </c>
      <c r="AA150" s="173">
        <f t="shared" si="18"/>
        <v>0</v>
      </c>
      <c r="AR150" s="17" t="s">
        <v>156</v>
      </c>
      <c r="AT150" s="17" t="s">
        <v>152</v>
      </c>
      <c r="AU150" s="17" t="s">
        <v>108</v>
      </c>
      <c r="AY150" s="17" t="s">
        <v>151</v>
      </c>
      <c r="BE150" s="109">
        <f t="shared" si="19"/>
        <v>0</v>
      </c>
      <c r="BF150" s="109">
        <f t="shared" si="20"/>
        <v>0</v>
      </c>
      <c r="BG150" s="109">
        <f t="shared" si="21"/>
        <v>0</v>
      </c>
      <c r="BH150" s="109">
        <f t="shared" si="22"/>
        <v>0</v>
      </c>
      <c r="BI150" s="109">
        <f t="shared" si="23"/>
        <v>0</v>
      </c>
      <c r="BJ150" s="17" t="s">
        <v>25</v>
      </c>
      <c r="BK150" s="109">
        <f t="shared" si="24"/>
        <v>0</v>
      </c>
      <c r="BL150" s="17" t="s">
        <v>156</v>
      </c>
      <c r="BM150" s="17" t="s">
        <v>232</v>
      </c>
    </row>
    <row r="151" spans="2:65" s="1" customFormat="1" ht="31.5" customHeight="1">
      <c r="B151" s="34"/>
      <c r="C151" s="167" t="s">
        <v>233</v>
      </c>
      <c r="D151" s="167" t="s">
        <v>152</v>
      </c>
      <c r="E151" s="168" t="s">
        <v>234</v>
      </c>
      <c r="F151" s="246" t="s">
        <v>235</v>
      </c>
      <c r="G151" s="246"/>
      <c r="H151" s="246"/>
      <c r="I151" s="246"/>
      <c r="J151" s="169" t="s">
        <v>166</v>
      </c>
      <c r="K151" s="170">
        <v>0.8</v>
      </c>
      <c r="L151" s="247">
        <v>0</v>
      </c>
      <c r="M151" s="248"/>
      <c r="N151" s="249">
        <f t="shared" si="15"/>
        <v>0</v>
      </c>
      <c r="O151" s="249"/>
      <c r="P151" s="249"/>
      <c r="Q151" s="249"/>
      <c r="R151" s="36"/>
      <c r="T151" s="171" t="s">
        <v>23</v>
      </c>
      <c r="U151" s="43" t="s">
        <v>47</v>
      </c>
      <c r="V151" s="35"/>
      <c r="W151" s="172">
        <f t="shared" si="16"/>
        <v>0</v>
      </c>
      <c r="X151" s="172">
        <v>2.29E-2</v>
      </c>
      <c r="Y151" s="172">
        <f t="shared" si="17"/>
        <v>1.8319999999999999E-2</v>
      </c>
      <c r="Z151" s="172">
        <v>0</v>
      </c>
      <c r="AA151" s="173">
        <f t="shared" si="18"/>
        <v>0</v>
      </c>
      <c r="AR151" s="17" t="s">
        <v>156</v>
      </c>
      <c r="AT151" s="17" t="s">
        <v>152</v>
      </c>
      <c r="AU151" s="17" t="s">
        <v>108</v>
      </c>
      <c r="AY151" s="17" t="s">
        <v>151</v>
      </c>
      <c r="BE151" s="109">
        <f t="shared" si="19"/>
        <v>0</v>
      </c>
      <c r="BF151" s="109">
        <f t="shared" si="20"/>
        <v>0</v>
      </c>
      <c r="BG151" s="109">
        <f t="shared" si="21"/>
        <v>0</v>
      </c>
      <c r="BH151" s="109">
        <f t="shared" si="22"/>
        <v>0</v>
      </c>
      <c r="BI151" s="109">
        <f t="shared" si="23"/>
        <v>0</v>
      </c>
      <c r="BJ151" s="17" t="s">
        <v>25</v>
      </c>
      <c r="BK151" s="109">
        <f t="shared" si="24"/>
        <v>0</v>
      </c>
      <c r="BL151" s="17" t="s">
        <v>156</v>
      </c>
      <c r="BM151" s="17" t="s">
        <v>236</v>
      </c>
    </row>
    <row r="152" spans="2:65" s="1" customFormat="1" ht="31.5" customHeight="1">
      <c r="B152" s="34"/>
      <c r="C152" s="167" t="s">
        <v>10</v>
      </c>
      <c r="D152" s="167" t="s">
        <v>152</v>
      </c>
      <c r="E152" s="168" t="s">
        <v>237</v>
      </c>
      <c r="F152" s="246" t="s">
        <v>238</v>
      </c>
      <c r="G152" s="246"/>
      <c r="H152" s="246"/>
      <c r="I152" s="246"/>
      <c r="J152" s="169" t="s">
        <v>166</v>
      </c>
      <c r="K152" s="170">
        <v>2</v>
      </c>
      <c r="L152" s="247">
        <v>0</v>
      </c>
      <c r="M152" s="248"/>
      <c r="N152" s="249">
        <f t="shared" si="15"/>
        <v>0</v>
      </c>
      <c r="O152" s="249"/>
      <c r="P152" s="249"/>
      <c r="Q152" s="249"/>
      <c r="R152" s="36"/>
      <c r="T152" s="171" t="s">
        <v>23</v>
      </c>
      <c r="U152" s="43" t="s">
        <v>47</v>
      </c>
      <c r="V152" s="35"/>
      <c r="W152" s="172">
        <f t="shared" si="16"/>
        <v>0</v>
      </c>
      <c r="X152" s="172">
        <v>2.5340000000000001E-2</v>
      </c>
      <c r="Y152" s="172">
        <f t="shared" si="17"/>
        <v>5.0680000000000003E-2</v>
      </c>
      <c r="Z152" s="172">
        <v>0</v>
      </c>
      <c r="AA152" s="173">
        <f t="shared" si="18"/>
        <v>0</v>
      </c>
      <c r="AR152" s="17" t="s">
        <v>156</v>
      </c>
      <c r="AT152" s="17" t="s">
        <v>152</v>
      </c>
      <c r="AU152" s="17" t="s">
        <v>108</v>
      </c>
      <c r="AY152" s="17" t="s">
        <v>151</v>
      </c>
      <c r="BE152" s="109">
        <f t="shared" si="19"/>
        <v>0</v>
      </c>
      <c r="BF152" s="109">
        <f t="shared" si="20"/>
        <v>0</v>
      </c>
      <c r="BG152" s="109">
        <f t="shared" si="21"/>
        <v>0</v>
      </c>
      <c r="BH152" s="109">
        <f t="shared" si="22"/>
        <v>0</v>
      </c>
      <c r="BI152" s="109">
        <f t="shared" si="23"/>
        <v>0</v>
      </c>
      <c r="BJ152" s="17" t="s">
        <v>25</v>
      </c>
      <c r="BK152" s="109">
        <f t="shared" si="24"/>
        <v>0</v>
      </c>
      <c r="BL152" s="17" t="s">
        <v>156</v>
      </c>
      <c r="BM152" s="17" t="s">
        <v>239</v>
      </c>
    </row>
    <row r="153" spans="2:65" s="1" customFormat="1" ht="22.5" customHeight="1">
      <c r="B153" s="34"/>
      <c r="C153" s="174" t="s">
        <v>240</v>
      </c>
      <c r="D153" s="174" t="s">
        <v>169</v>
      </c>
      <c r="E153" s="175" t="s">
        <v>241</v>
      </c>
      <c r="F153" s="252" t="s">
        <v>242</v>
      </c>
      <c r="G153" s="252"/>
      <c r="H153" s="252"/>
      <c r="I153" s="252"/>
      <c r="J153" s="176" t="s">
        <v>201</v>
      </c>
      <c r="K153" s="177">
        <v>3</v>
      </c>
      <c r="L153" s="253">
        <v>0</v>
      </c>
      <c r="M153" s="254"/>
      <c r="N153" s="255">
        <f t="shared" si="15"/>
        <v>0</v>
      </c>
      <c r="O153" s="249"/>
      <c r="P153" s="249"/>
      <c r="Q153" s="249"/>
      <c r="R153" s="36"/>
      <c r="T153" s="171" t="s">
        <v>23</v>
      </c>
      <c r="U153" s="43" t="s">
        <v>47</v>
      </c>
      <c r="V153" s="35"/>
      <c r="W153" s="172">
        <f t="shared" si="16"/>
        <v>0</v>
      </c>
      <c r="X153" s="172">
        <v>4.0000000000000002E-4</v>
      </c>
      <c r="Y153" s="172">
        <f t="shared" si="17"/>
        <v>1.2000000000000001E-3</v>
      </c>
      <c r="Z153" s="172">
        <v>0</v>
      </c>
      <c r="AA153" s="173">
        <f t="shared" si="18"/>
        <v>0</v>
      </c>
      <c r="AR153" s="17" t="s">
        <v>172</v>
      </c>
      <c r="AT153" s="17" t="s">
        <v>169</v>
      </c>
      <c r="AU153" s="17" t="s">
        <v>108</v>
      </c>
      <c r="AY153" s="17" t="s">
        <v>151</v>
      </c>
      <c r="BE153" s="109">
        <f t="shared" si="19"/>
        <v>0</v>
      </c>
      <c r="BF153" s="109">
        <f t="shared" si="20"/>
        <v>0</v>
      </c>
      <c r="BG153" s="109">
        <f t="shared" si="21"/>
        <v>0</v>
      </c>
      <c r="BH153" s="109">
        <f t="shared" si="22"/>
        <v>0</v>
      </c>
      <c r="BI153" s="109">
        <f t="shared" si="23"/>
        <v>0</v>
      </c>
      <c r="BJ153" s="17" t="s">
        <v>25</v>
      </c>
      <c r="BK153" s="109">
        <f t="shared" si="24"/>
        <v>0</v>
      </c>
      <c r="BL153" s="17" t="s">
        <v>156</v>
      </c>
      <c r="BM153" s="17" t="s">
        <v>243</v>
      </c>
    </row>
    <row r="154" spans="2:65" s="1" customFormat="1" ht="22.5" customHeight="1">
      <c r="B154" s="34"/>
      <c r="C154" s="174" t="s">
        <v>244</v>
      </c>
      <c r="D154" s="174" t="s">
        <v>169</v>
      </c>
      <c r="E154" s="175" t="s">
        <v>245</v>
      </c>
      <c r="F154" s="252" t="s">
        <v>246</v>
      </c>
      <c r="G154" s="252"/>
      <c r="H154" s="252"/>
      <c r="I154" s="252"/>
      <c r="J154" s="176" t="s">
        <v>201</v>
      </c>
      <c r="K154" s="177">
        <v>1</v>
      </c>
      <c r="L154" s="253">
        <v>0</v>
      </c>
      <c r="M154" s="254"/>
      <c r="N154" s="255">
        <f t="shared" si="15"/>
        <v>0</v>
      </c>
      <c r="O154" s="249"/>
      <c r="P154" s="249"/>
      <c r="Q154" s="249"/>
      <c r="R154" s="36"/>
      <c r="T154" s="171" t="s">
        <v>23</v>
      </c>
      <c r="U154" s="43" t="s">
        <v>47</v>
      </c>
      <c r="V154" s="35"/>
      <c r="W154" s="172">
        <f t="shared" si="16"/>
        <v>0</v>
      </c>
      <c r="X154" s="172">
        <v>4.0000000000000002E-4</v>
      </c>
      <c r="Y154" s="172">
        <f t="shared" si="17"/>
        <v>4.0000000000000002E-4</v>
      </c>
      <c r="Z154" s="172">
        <v>0</v>
      </c>
      <c r="AA154" s="173">
        <f t="shared" si="18"/>
        <v>0</v>
      </c>
      <c r="AR154" s="17" t="s">
        <v>172</v>
      </c>
      <c r="AT154" s="17" t="s">
        <v>169</v>
      </c>
      <c r="AU154" s="17" t="s">
        <v>108</v>
      </c>
      <c r="AY154" s="17" t="s">
        <v>151</v>
      </c>
      <c r="BE154" s="109">
        <f t="shared" si="19"/>
        <v>0</v>
      </c>
      <c r="BF154" s="109">
        <f t="shared" si="20"/>
        <v>0</v>
      </c>
      <c r="BG154" s="109">
        <f t="shared" si="21"/>
        <v>0</v>
      </c>
      <c r="BH154" s="109">
        <f t="shared" si="22"/>
        <v>0</v>
      </c>
      <c r="BI154" s="109">
        <f t="shared" si="23"/>
        <v>0</v>
      </c>
      <c r="BJ154" s="17" t="s">
        <v>25</v>
      </c>
      <c r="BK154" s="109">
        <f t="shared" si="24"/>
        <v>0</v>
      </c>
      <c r="BL154" s="17" t="s">
        <v>156</v>
      </c>
      <c r="BM154" s="17" t="s">
        <v>247</v>
      </c>
    </row>
    <row r="155" spans="2:65" s="1" customFormat="1" ht="22.5" customHeight="1">
      <c r="B155" s="34"/>
      <c r="C155" s="174" t="s">
        <v>248</v>
      </c>
      <c r="D155" s="174" t="s">
        <v>169</v>
      </c>
      <c r="E155" s="175" t="s">
        <v>249</v>
      </c>
      <c r="F155" s="252" t="s">
        <v>250</v>
      </c>
      <c r="G155" s="252"/>
      <c r="H155" s="252"/>
      <c r="I155" s="252"/>
      <c r="J155" s="176" t="s">
        <v>201</v>
      </c>
      <c r="K155" s="177">
        <v>4</v>
      </c>
      <c r="L155" s="253">
        <v>0</v>
      </c>
      <c r="M155" s="254"/>
      <c r="N155" s="255">
        <f t="shared" si="15"/>
        <v>0</v>
      </c>
      <c r="O155" s="249"/>
      <c r="P155" s="249"/>
      <c r="Q155" s="249"/>
      <c r="R155" s="36"/>
      <c r="T155" s="171" t="s">
        <v>23</v>
      </c>
      <c r="U155" s="43" t="s">
        <v>47</v>
      </c>
      <c r="V155" s="35"/>
      <c r="W155" s="172">
        <f t="shared" si="16"/>
        <v>0</v>
      </c>
      <c r="X155" s="172">
        <v>4.0000000000000002E-4</v>
      </c>
      <c r="Y155" s="172">
        <f t="shared" si="17"/>
        <v>1.6000000000000001E-3</v>
      </c>
      <c r="Z155" s="172">
        <v>0</v>
      </c>
      <c r="AA155" s="173">
        <f t="shared" si="18"/>
        <v>0</v>
      </c>
      <c r="AR155" s="17" t="s">
        <v>172</v>
      </c>
      <c r="AT155" s="17" t="s">
        <v>169</v>
      </c>
      <c r="AU155" s="17" t="s">
        <v>108</v>
      </c>
      <c r="AY155" s="17" t="s">
        <v>151</v>
      </c>
      <c r="BE155" s="109">
        <f t="shared" si="19"/>
        <v>0</v>
      </c>
      <c r="BF155" s="109">
        <f t="shared" si="20"/>
        <v>0</v>
      </c>
      <c r="BG155" s="109">
        <f t="shared" si="21"/>
        <v>0</v>
      </c>
      <c r="BH155" s="109">
        <f t="shared" si="22"/>
        <v>0</v>
      </c>
      <c r="BI155" s="109">
        <f t="shared" si="23"/>
        <v>0</v>
      </c>
      <c r="BJ155" s="17" t="s">
        <v>25</v>
      </c>
      <c r="BK155" s="109">
        <f t="shared" si="24"/>
        <v>0</v>
      </c>
      <c r="BL155" s="17" t="s">
        <v>156</v>
      </c>
      <c r="BM155" s="17" t="s">
        <v>251</v>
      </c>
    </row>
    <row r="156" spans="2:65" s="1" customFormat="1" ht="22.5" customHeight="1">
      <c r="B156" s="34"/>
      <c r="C156" s="174" t="s">
        <v>252</v>
      </c>
      <c r="D156" s="174" t="s">
        <v>169</v>
      </c>
      <c r="E156" s="175" t="s">
        <v>253</v>
      </c>
      <c r="F156" s="252" t="s">
        <v>254</v>
      </c>
      <c r="G156" s="252"/>
      <c r="H156" s="252"/>
      <c r="I156" s="252"/>
      <c r="J156" s="176" t="s">
        <v>201</v>
      </c>
      <c r="K156" s="177">
        <v>4</v>
      </c>
      <c r="L156" s="253">
        <v>0</v>
      </c>
      <c r="M156" s="254"/>
      <c r="N156" s="255">
        <f t="shared" si="15"/>
        <v>0</v>
      </c>
      <c r="O156" s="249"/>
      <c r="P156" s="249"/>
      <c r="Q156" s="249"/>
      <c r="R156" s="36"/>
      <c r="T156" s="171" t="s">
        <v>23</v>
      </c>
      <c r="U156" s="43" t="s">
        <v>47</v>
      </c>
      <c r="V156" s="35"/>
      <c r="W156" s="172">
        <f t="shared" si="16"/>
        <v>0</v>
      </c>
      <c r="X156" s="172">
        <v>4.0000000000000002E-4</v>
      </c>
      <c r="Y156" s="172">
        <f t="shared" si="17"/>
        <v>1.6000000000000001E-3</v>
      </c>
      <c r="Z156" s="172">
        <v>0</v>
      </c>
      <c r="AA156" s="173">
        <f t="shared" si="18"/>
        <v>0</v>
      </c>
      <c r="AR156" s="17" t="s">
        <v>172</v>
      </c>
      <c r="AT156" s="17" t="s">
        <v>169</v>
      </c>
      <c r="AU156" s="17" t="s">
        <v>108</v>
      </c>
      <c r="AY156" s="17" t="s">
        <v>151</v>
      </c>
      <c r="BE156" s="109">
        <f t="shared" si="19"/>
        <v>0</v>
      </c>
      <c r="BF156" s="109">
        <f t="shared" si="20"/>
        <v>0</v>
      </c>
      <c r="BG156" s="109">
        <f t="shared" si="21"/>
        <v>0</v>
      </c>
      <c r="BH156" s="109">
        <f t="shared" si="22"/>
        <v>0</v>
      </c>
      <c r="BI156" s="109">
        <f t="shared" si="23"/>
        <v>0</v>
      </c>
      <c r="BJ156" s="17" t="s">
        <v>25</v>
      </c>
      <c r="BK156" s="109">
        <f t="shared" si="24"/>
        <v>0</v>
      </c>
      <c r="BL156" s="17" t="s">
        <v>156</v>
      </c>
      <c r="BM156" s="17" t="s">
        <v>255</v>
      </c>
    </row>
    <row r="157" spans="2:65" s="1" customFormat="1" ht="22.5" customHeight="1">
      <c r="B157" s="34"/>
      <c r="C157" s="174" t="s">
        <v>256</v>
      </c>
      <c r="D157" s="174" t="s">
        <v>169</v>
      </c>
      <c r="E157" s="175" t="s">
        <v>257</v>
      </c>
      <c r="F157" s="252" t="s">
        <v>258</v>
      </c>
      <c r="G157" s="252"/>
      <c r="H157" s="252"/>
      <c r="I157" s="252"/>
      <c r="J157" s="176" t="s">
        <v>201</v>
      </c>
      <c r="K157" s="177">
        <v>1</v>
      </c>
      <c r="L157" s="253">
        <v>0</v>
      </c>
      <c r="M157" s="254"/>
      <c r="N157" s="255">
        <f t="shared" si="15"/>
        <v>0</v>
      </c>
      <c r="O157" s="249"/>
      <c r="P157" s="249"/>
      <c r="Q157" s="249"/>
      <c r="R157" s="36"/>
      <c r="T157" s="171" t="s">
        <v>23</v>
      </c>
      <c r="U157" s="43" t="s">
        <v>47</v>
      </c>
      <c r="V157" s="35"/>
      <c r="W157" s="172">
        <f t="shared" si="16"/>
        <v>0</v>
      </c>
      <c r="X157" s="172">
        <v>4.0000000000000002E-4</v>
      </c>
      <c r="Y157" s="172">
        <f t="shared" si="17"/>
        <v>4.0000000000000002E-4</v>
      </c>
      <c r="Z157" s="172">
        <v>0</v>
      </c>
      <c r="AA157" s="173">
        <f t="shared" si="18"/>
        <v>0</v>
      </c>
      <c r="AR157" s="17" t="s">
        <v>172</v>
      </c>
      <c r="AT157" s="17" t="s">
        <v>169</v>
      </c>
      <c r="AU157" s="17" t="s">
        <v>108</v>
      </c>
      <c r="AY157" s="17" t="s">
        <v>151</v>
      </c>
      <c r="BE157" s="109">
        <f t="shared" si="19"/>
        <v>0</v>
      </c>
      <c r="BF157" s="109">
        <f t="shared" si="20"/>
        <v>0</v>
      </c>
      <c r="BG157" s="109">
        <f t="shared" si="21"/>
        <v>0</v>
      </c>
      <c r="BH157" s="109">
        <f t="shared" si="22"/>
        <v>0</v>
      </c>
      <c r="BI157" s="109">
        <f t="shared" si="23"/>
        <v>0</v>
      </c>
      <c r="BJ157" s="17" t="s">
        <v>25</v>
      </c>
      <c r="BK157" s="109">
        <f t="shared" si="24"/>
        <v>0</v>
      </c>
      <c r="BL157" s="17" t="s">
        <v>156</v>
      </c>
      <c r="BM157" s="17" t="s">
        <v>259</v>
      </c>
    </row>
    <row r="158" spans="2:65" s="1" customFormat="1" ht="22.5" customHeight="1">
      <c r="B158" s="34"/>
      <c r="C158" s="174" t="s">
        <v>260</v>
      </c>
      <c r="D158" s="174" t="s">
        <v>169</v>
      </c>
      <c r="E158" s="175" t="s">
        <v>261</v>
      </c>
      <c r="F158" s="252" t="s">
        <v>262</v>
      </c>
      <c r="G158" s="252"/>
      <c r="H158" s="252"/>
      <c r="I158" s="252"/>
      <c r="J158" s="176" t="s">
        <v>201</v>
      </c>
      <c r="K158" s="177">
        <v>3</v>
      </c>
      <c r="L158" s="253">
        <v>0</v>
      </c>
      <c r="M158" s="254"/>
      <c r="N158" s="255">
        <f t="shared" si="15"/>
        <v>0</v>
      </c>
      <c r="O158" s="249"/>
      <c r="P158" s="249"/>
      <c r="Q158" s="249"/>
      <c r="R158" s="36"/>
      <c r="T158" s="171" t="s">
        <v>23</v>
      </c>
      <c r="U158" s="43" t="s">
        <v>47</v>
      </c>
      <c r="V158" s="35"/>
      <c r="W158" s="172">
        <f t="shared" si="16"/>
        <v>0</v>
      </c>
      <c r="X158" s="172">
        <v>5.0000000000000002E-5</v>
      </c>
      <c r="Y158" s="172">
        <f t="shared" si="17"/>
        <v>1.5000000000000001E-4</v>
      </c>
      <c r="Z158" s="172">
        <v>0</v>
      </c>
      <c r="AA158" s="173">
        <f t="shared" si="18"/>
        <v>0</v>
      </c>
      <c r="AR158" s="17" t="s">
        <v>172</v>
      </c>
      <c r="AT158" s="17" t="s">
        <v>169</v>
      </c>
      <c r="AU158" s="17" t="s">
        <v>108</v>
      </c>
      <c r="AY158" s="17" t="s">
        <v>151</v>
      </c>
      <c r="BE158" s="109">
        <f t="shared" si="19"/>
        <v>0</v>
      </c>
      <c r="BF158" s="109">
        <f t="shared" si="20"/>
        <v>0</v>
      </c>
      <c r="BG158" s="109">
        <f t="shared" si="21"/>
        <v>0</v>
      </c>
      <c r="BH158" s="109">
        <f t="shared" si="22"/>
        <v>0</v>
      </c>
      <c r="BI158" s="109">
        <f t="shared" si="23"/>
        <v>0</v>
      </c>
      <c r="BJ158" s="17" t="s">
        <v>25</v>
      </c>
      <c r="BK158" s="109">
        <f t="shared" si="24"/>
        <v>0</v>
      </c>
      <c r="BL158" s="17" t="s">
        <v>156</v>
      </c>
      <c r="BM158" s="17" t="s">
        <v>263</v>
      </c>
    </row>
    <row r="159" spans="2:65" s="1" customFormat="1" ht="22.5" customHeight="1">
      <c r="B159" s="34"/>
      <c r="C159" s="174" t="s">
        <v>264</v>
      </c>
      <c r="D159" s="174" t="s">
        <v>169</v>
      </c>
      <c r="E159" s="175" t="s">
        <v>265</v>
      </c>
      <c r="F159" s="252" t="s">
        <v>266</v>
      </c>
      <c r="G159" s="252"/>
      <c r="H159" s="252"/>
      <c r="I159" s="252"/>
      <c r="J159" s="176" t="s">
        <v>201</v>
      </c>
      <c r="K159" s="177">
        <v>3</v>
      </c>
      <c r="L159" s="253">
        <v>0</v>
      </c>
      <c r="M159" s="254"/>
      <c r="N159" s="255">
        <f t="shared" si="15"/>
        <v>0</v>
      </c>
      <c r="O159" s="249"/>
      <c r="P159" s="249"/>
      <c r="Q159" s="249"/>
      <c r="R159" s="36"/>
      <c r="T159" s="171" t="s">
        <v>23</v>
      </c>
      <c r="U159" s="43" t="s">
        <v>47</v>
      </c>
      <c r="V159" s="35"/>
      <c r="W159" s="172">
        <f t="shared" si="16"/>
        <v>0</v>
      </c>
      <c r="X159" s="172">
        <v>2.0000000000000002E-5</v>
      </c>
      <c r="Y159" s="172">
        <f t="shared" si="17"/>
        <v>6.0000000000000008E-5</v>
      </c>
      <c r="Z159" s="172">
        <v>0</v>
      </c>
      <c r="AA159" s="173">
        <f t="shared" si="18"/>
        <v>0</v>
      </c>
      <c r="AR159" s="17" t="s">
        <v>172</v>
      </c>
      <c r="AT159" s="17" t="s">
        <v>169</v>
      </c>
      <c r="AU159" s="17" t="s">
        <v>108</v>
      </c>
      <c r="AY159" s="17" t="s">
        <v>151</v>
      </c>
      <c r="BE159" s="109">
        <f t="shared" si="19"/>
        <v>0</v>
      </c>
      <c r="BF159" s="109">
        <f t="shared" si="20"/>
        <v>0</v>
      </c>
      <c r="BG159" s="109">
        <f t="shared" si="21"/>
        <v>0</v>
      </c>
      <c r="BH159" s="109">
        <f t="shared" si="22"/>
        <v>0</v>
      </c>
      <c r="BI159" s="109">
        <f t="shared" si="23"/>
        <v>0</v>
      </c>
      <c r="BJ159" s="17" t="s">
        <v>25</v>
      </c>
      <c r="BK159" s="109">
        <f t="shared" si="24"/>
        <v>0</v>
      </c>
      <c r="BL159" s="17" t="s">
        <v>156</v>
      </c>
      <c r="BM159" s="17" t="s">
        <v>267</v>
      </c>
    </row>
    <row r="160" spans="2:65" s="1" customFormat="1" ht="22.5" customHeight="1">
      <c r="B160" s="34"/>
      <c r="C160" s="174" t="s">
        <v>268</v>
      </c>
      <c r="D160" s="174" t="s">
        <v>169</v>
      </c>
      <c r="E160" s="175" t="s">
        <v>269</v>
      </c>
      <c r="F160" s="252" t="s">
        <v>270</v>
      </c>
      <c r="G160" s="252"/>
      <c r="H160" s="252"/>
      <c r="I160" s="252"/>
      <c r="J160" s="176" t="s">
        <v>201</v>
      </c>
      <c r="K160" s="177">
        <v>2</v>
      </c>
      <c r="L160" s="253">
        <v>0</v>
      </c>
      <c r="M160" s="254"/>
      <c r="N160" s="255">
        <f t="shared" si="15"/>
        <v>0</v>
      </c>
      <c r="O160" s="249"/>
      <c r="P160" s="249"/>
      <c r="Q160" s="249"/>
      <c r="R160" s="36"/>
      <c r="T160" s="171" t="s">
        <v>23</v>
      </c>
      <c r="U160" s="43" t="s">
        <v>47</v>
      </c>
      <c r="V160" s="35"/>
      <c r="W160" s="172">
        <f t="shared" si="16"/>
        <v>0</v>
      </c>
      <c r="X160" s="172">
        <v>8.0000000000000007E-5</v>
      </c>
      <c r="Y160" s="172">
        <f t="shared" si="17"/>
        <v>1.6000000000000001E-4</v>
      </c>
      <c r="Z160" s="172">
        <v>0</v>
      </c>
      <c r="AA160" s="173">
        <f t="shared" si="18"/>
        <v>0</v>
      </c>
      <c r="AR160" s="17" t="s">
        <v>172</v>
      </c>
      <c r="AT160" s="17" t="s">
        <v>169</v>
      </c>
      <c r="AU160" s="17" t="s">
        <v>108</v>
      </c>
      <c r="AY160" s="17" t="s">
        <v>151</v>
      </c>
      <c r="BE160" s="109">
        <f t="shared" si="19"/>
        <v>0</v>
      </c>
      <c r="BF160" s="109">
        <f t="shared" si="20"/>
        <v>0</v>
      </c>
      <c r="BG160" s="109">
        <f t="shared" si="21"/>
        <v>0</v>
      </c>
      <c r="BH160" s="109">
        <f t="shared" si="22"/>
        <v>0</v>
      </c>
      <c r="BI160" s="109">
        <f t="shared" si="23"/>
        <v>0</v>
      </c>
      <c r="BJ160" s="17" t="s">
        <v>25</v>
      </c>
      <c r="BK160" s="109">
        <f t="shared" si="24"/>
        <v>0</v>
      </c>
      <c r="BL160" s="17" t="s">
        <v>156</v>
      </c>
      <c r="BM160" s="17" t="s">
        <v>271</v>
      </c>
    </row>
    <row r="161" spans="2:65" s="1" customFormat="1" ht="22.5" customHeight="1">
      <c r="B161" s="34"/>
      <c r="C161" s="174" t="s">
        <v>272</v>
      </c>
      <c r="D161" s="174" t="s">
        <v>169</v>
      </c>
      <c r="E161" s="175" t="s">
        <v>273</v>
      </c>
      <c r="F161" s="252" t="s">
        <v>274</v>
      </c>
      <c r="G161" s="252"/>
      <c r="H161" s="252"/>
      <c r="I161" s="252"/>
      <c r="J161" s="176" t="s">
        <v>201</v>
      </c>
      <c r="K161" s="177">
        <v>2</v>
      </c>
      <c r="L161" s="253">
        <v>0</v>
      </c>
      <c r="M161" s="254"/>
      <c r="N161" s="255">
        <f t="shared" si="15"/>
        <v>0</v>
      </c>
      <c r="O161" s="249"/>
      <c r="P161" s="249"/>
      <c r="Q161" s="249"/>
      <c r="R161" s="36"/>
      <c r="T161" s="171" t="s">
        <v>23</v>
      </c>
      <c r="U161" s="43" t="s">
        <v>47</v>
      </c>
      <c r="V161" s="35"/>
      <c r="W161" s="172">
        <f t="shared" si="16"/>
        <v>0</v>
      </c>
      <c r="X161" s="172">
        <v>9.0000000000000006E-5</v>
      </c>
      <c r="Y161" s="172">
        <f t="shared" si="17"/>
        <v>1.8000000000000001E-4</v>
      </c>
      <c r="Z161" s="172">
        <v>0</v>
      </c>
      <c r="AA161" s="173">
        <f t="shared" si="18"/>
        <v>0</v>
      </c>
      <c r="AR161" s="17" t="s">
        <v>172</v>
      </c>
      <c r="AT161" s="17" t="s">
        <v>169</v>
      </c>
      <c r="AU161" s="17" t="s">
        <v>108</v>
      </c>
      <c r="AY161" s="17" t="s">
        <v>151</v>
      </c>
      <c r="BE161" s="109">
        <f t="shared" si="19"/>
        <v>0</v>
      </c>
      <c r="BF161" s="109">
        <f t="shared" si="20"/>
        <v>0</v>
      </c>
      <c r="BG161" s="109">
        <f t="shared" si="21"/>
        <v>0</v>
      </c>
      <c r="BH161" s="109">
        <f t="shared" si="22"/>
        <v>0</v>
      </c>
      <c r="BI161" s="109">
        <f t="shared" si="23"/>
        <v>0</v>
      </c>
      <c r="BJ161" s="17" t="s">
        <v>25</v>
      </c>
      <c r="BK161" s="109">
        <f t="shared" si="24"/>
        <v>0</v>
      </c>
      <c r="BL161" s="17" t="s">
        <v>156</v>
      </c>
      <c r="BM161" s="17" t="s">
        <v>275</v>
      </c>
    </row>
    <row r="162" spans="2:65" s="1" customFormat="1" ht="22.5" customHeight="1">
      <c r="B162" s="34"/>
      <c r="C162" s="174" t="s">
        <v>276</v>
      </c>
      <c r="D162" s="174" t="s">
        <v>169</v>
      </c>
      <c r="E162" s="175" t="s">
        <v>277</v>
      </c>
      <c r="F162" s="252" t="s">
        <v>278</v>
      </c>
      <c r="G162" s="252"/>
      <c r="H162" s="252"/>
      <c r="I162" s="252"/>
      <c r="J162" s="176" t="s">
        <v>201</v>
      </c>
      <c r="K162" s="177">
        <v>2</v>
      </c>
      <c r="L162" s="253">
        <v>0</v>
      </c>
      <c r="M162" s="254"/>
      <c r="N162" s="255">
        <f t="shared" si="15"/>
        <v>0</v>
      </c>
      <c r="O162" s="249"/>
      <c r="P162" s="249"/>
      <c r="Q162" s="249"/>
      <c r="R162" s="36"/>
      <c r="T162" s="171" t="s">
        <v>23</v>
      </c>
      <c r="U162" s="43" t="s">
        <v>47</v>
      </c>
      <c r="V162" s="35"/>
      <c r="W162" s="172">
        <f t="shared" si="16"/>
        <v>0</v>
      </c>
      <c r="X162" s="172">
        <v>1.7000000000000001E-4</v>
      </c>
      <c r="Y162" s="172">
        <f t="shared" si="17"/>
        <v>3.4000000000000002E-4</v>
      </c>
      <c r="Z162" s="172">
        <v>0</v>
      </c>
      <c r="AA162" s="173">
        <f t="shared" si="18"/>
        <v>0</v>
      </c>
      <c r="AR162" s="17" t="s">
        <v>172</v>
      </c>
      <c r="AT162" s="17" t="s">
        <v>169</v>
      </c>
      <c r="AU162" s="17" t="s">
        <v>108</v>
      </c>
      <c r="AY162" s="17" t="s">
        <v>151</v>
      </c>
      <c r="BE162" s="109">
        <f t="shared" si="19"/>
        <v>0</v>
      </c>
      <c r="BF162" s="109">
        <f t="shared" si="20"/>
        <v>0</v>
      </c>
      <c r="BG162" s="109">
        <f t="shared" si="21"/>
        <v>0</v>
      </c>
      <c r="BH162" s="109">
        <f t="shared" si="22"/>
        <v>0</v>
      </c>
      <c r="BI162" s="109">
        <f t="shared" si="23"/>
        <v>0</v>
      </c>
      <c r="BJ162" s="17" t="s">
        <v>25</v>
      </c>
      <c r="BK162" s="109">
        <f t="shared" si="24"/>
        <v>0</v>
      </c>
      <c r="BL162" s="17" t="s">
        <v>156</v>
      </c>
      <c r="BM162" s="17" t="s">
        <v>279</v>
      </c>
    </row>
    <row r="163" spans="2:65" s="1" customFormat="1" ht="22.5" customHeight="1">
      <c r="B163" s="34"/>
      <c r="C163" s="174" t="s">
        <v>172</v>
      </c>
      <c r="D163" s="174" t="s">
        <v>169</v>
      </c>
      <c r="E163" s="175" t="s">
        <v>280</v>
      </c>
      <c r="F163" s="252" t="s">
        <v>281</v>
      </c>
      <c r="G163" s="252"/>
      <c r="H163" s="252"/>
      <c r="I163" s="252"/>
      <c r="J163" s="176" t="s">
        <v>201</v>
      </c>
      <c r="K163" s="177">
        <v>2</v>
      </c>
      <c r="L163" s="253">
        <v>0</v>
      </c>
      <c r="M163" s="254"/>
      <c r="N163" s="255">
        <f t="shared" si="15"/>
        <v>0</v>
      </c>
      <c r="O163" s="249"/>
      <c r="P163" s="249"/>
      <c r="Q163" s="249"/>
      <c r="R163" s="36"/>
      <c r="T163" s="171" t="s">
        <v>23</v>
      </c>
      <c r="U163" s="43" t="s">
        <v>47</v>
      </c>
      <c r="V163" s="35"/>
      <c r="W163" s="172">
        <f t="shared" si="16"/>
        <v>0</v>
      </c>
      <c r="X163" s="172">
        <v>1.7000000000000001E-4</v>
      </c>
      <c r="Y163" s="172">
        <f t="shared" si="17"/>
        <v>3.4000000000000002E-4</v>
      </c>
      <c r="Z163" s="172">
        <v>0</v>
      </c>
      <c r="AA163" s="173">
        <f t="shared" si="18"/>
        <v>0</v>
      </c>
      <c r="AR163" s="17" t="s">
        <v>172</v>
      </c>
      <c r="AT163" s="17" t="s">
        <v>169</v>
      </c>
      <c r="AU163" s="17" t="s">
        <v>108</v>
      </c>
      <c r="AY163" s="17" t="s">
        <v>151</v>
      </c>
      <c r="BE163" s="109">
        <f t="shared" si="19"/>
        <v>0</v>
      </c>
      <c r="BF163" s="109">
        <f t="shared" si="20"/>
        <v>0</v>
      </c>
      <c r="BG163" s="109">
        <f t="shared" si="21"/>
        <v>0</v>
      </c>
      <c r="BH163" s="109">
        <f t="shared" si="22"/>
        <v>0</v>
      </c>
      <c r="BI163" s="109">
        <f t="shared" si="23"/>
        <v>0</v>
      </c>
      <c r="BJ163" s="17" t="s">
        <v>25</v>
      </c>
      <c r="BK163" s="109">
        <f t="shared" si="24"/>
        <v>0</v>
      </c>
      <c r="BL163" s="17" t="s">
        <v>156</v>
      </c>
      <c r="BM163" s="17" t="s">
        <v>282</v>
      </c>
    </row>
    <row r="164" spans="2:65" s="1" customFormat="1" ht="31.5" customHeight="1">
      <c r="B164" s="34"/>
      <c r="C164" s="167" t="s">
        <v>283</v>
      </c>
      <c r="D164" s="167" t="s">
        <v>152</v>
      </c>
      <c r="E164" s="168" t="s">
        <v>284</v>
      </c>
      <c r="F164" s="246" t="s">
        <v>285</v>
      </c>
      <c r="G164" s="246"/>
      <c r="H164" s="246"/>
      <c r="I164" s="246"/>
      <c r="J164" s="169" t="s">
        <v>155</v>
      </c>
      <c r="K164" s="170">
        <v>1</v>
      </c>
      <c r="L164" s="247">
        <v>0</v>
      </c>
      <c r="M164" s="248"/>
      <c r="N164" s="249">
        <f t="shared" si="15"/>
        <v>0</v>
      </c>
      <c r="O164" s="249"/>
      <c r="P164" s="249"/>
      <c r="Q164" s="249"/>
      <c r="R164" s="36"/>
      <c r="T164" s="171" t="s">
        <v>23</v>
      </c>
      <c r="U164" s="43" t="s">
        <v>47</v>
      </c>
      <c r="V164" s="35"/>
      <c r="W164" s="172">
        <f t="shared" si="16"/>
        <v>0</v>
      </c>
      <c r="X164" s="172">
        <v>0</v>
      </c>
      <c r="Y164" s="172">
        <f t="shared" si="17"/>
        <v>0</v>
      </c>
      <c r="Z164" s="172">
        <v>5.1599999999999997E-3</v>
      </c>
      <c r="AA164" s="173">
        <f t="shared" si="18"/>
        <v>5.1599999999999997E-3</v>
      </c>
      <c r="AR164" s="17" t="s">
        <v>156</v>
      </c>
      <c r="AT164" s="17" t="s">
        <v>152</v>
      </c>
      <c r="AU164" s="17" t="s">
        <v>108</v>
      </c>
      <c r="AY164" s="17" t="s">
        <v>151</v>
      </c>
      <c r="BE164" s="109">
        <f t="shared" si="19"/>
        <v>0</v>
      </c>
      <c r="BF164" s="109">
        <f t="shared" si="20"/>
        <v>0</v>
      </c>
      <c r="BG164" s="109">
        <f t="shared" si="21"/>
        <v>0</v>
      </c>
      <c r="BH164" s="109">
        <f t="shared" si="22"/>
        <v>0</v>
      </c>
      <c r="BI164" s="109">
        <f t="shared" si="23"/>
        <v>0</v>
      </c>
      <c r="BJ164" s="17" t="s">
        <v>25</v>
      </c>
      <c r="BK164" s="109">
        <f t="shared" si="24"/>
        <v>0</v>
      </c>
      <c r="BL164" s="17" t="s">
        <v>156</v>
      </c>
      <c r="BM164" s="17" t="s">
        <v>286</v>
      </c>
    </row>
    <row r="165" spans="2:65" s="1" customFormat="1" ht="31.5" customHeight="1">
      <c r="B165" s="34"/>
      <c r="C165" s="167" t="s">
        <v>287</v>
      </c>
      <c r="D165" s="167" t="s">
        <v>152</v>
      </c>
      <c r="E165" s="168" t="s">
        <v>288</v>
      </c>
      <c r="F165" s="246" t="s">
        <v>289</v>
      </c>
      <c r="G165" s="246"/>
      <c r="H165" s="246"/>
      <c r="I165" s="246"/>
      <c r="J165" s="169" t="s">
        <v>201</v>
      </c>
      <c r="K165" s="170">
        <v>6</v>
      </c>
      <c r="L165" s="247">
        <v>0</v>
      </c>
      <c r="M165" s="248"/>
      <c r="N165" s="249">
        <f t="shared" si="15"/>
        <v>0</v>
      </c>
      <c r="O165" s="249"/>
      <c r="P165" s="249"/>
      <c r="Q165" s="249"/>
      <c r="R165" s="36"/>
      <c r="T165" s="171" t="s">
        <v>23</v>
      </c>
      <c r="U165" s="43" t="s">
        <v>47</v>
      </c>
      <c r="V165" s="35"/>
      <c r="W165" s="172">
        <f t="shared" si="16"/>
        <v>0</v>
      </c>
      <c r="X165" s="172">
        <v>9.7199999999999995E-3</v>
      </c>
      <c r="Y165" s="172">
        <f t="shared" si="17"/>
        <v>5.8319999999999997E-2</v>
      </c>
      <c r="Z165" s="172">
        <v>0</v>
      </c>
      <c r="AA165" s="173">
        <f t="shared" si="18"/>
        <v>0</v>
      </c>
      <c r="AR165" s="17" t="s">
        <v>156</v>
      </c>
      <c r="AT165" s="17" t="s">
        <v>152</v>
      </c>
      <c r="AU165" s="17" t="s">
        <v>108</v>
      </c>
      <c r="AY165" s="17" t="s">
        <v>151</v>
      </c>
      <c r="BE165" s="109">
        <f t="shared" si="19"/>
        <v>0</v>
      </c>
      <c r="BF165" s="109">
        <f t="shared" si="20"/>
        <v>0</v>
      </c>
      <c r="BG165" s="109">
        <f t="shared" si="21"/>
        <v>0</v>
      </c>
      <c r="BH165" s="109">
        <f t="shared" si="22"/>
        <v>0</v>
      </c>
      <c r="BI165" s="109">
        <f t="shared" si="23"/>
        <v>0</v>
      </c>
      <c r="BJ165" s="17" t="s">
        <v>25</v>
      </c>
      <c r="BK165" s="109">
        <f t="shared" si="24"/>
        <v>0</v>
      </c>
      <c r="BL165" s="17" t="s">
        <v>156</v>
      </c>
      <c r="BM165" s="17" t="s">
        <v>290</v>
      </c>
    </row>
    <row r="166" spans="2:65" s="1" customFormat="1" ht="31.5" customHeight="1">
      <c r="B166" s="34"/>
      <c r="C166" s="174" t="s">
        <v>291</v>
      </c>
      <c r="D166" s="174" t="s">
        <v>169</v>
      </c>
      <c r="E166" s="175" t="s">
        <v>292</v>
      </c>
      <c r="F166" s="252" t="s">
        <v>293</v>
      </c>
      <c r="G166" s="252"/>
      <c r="H166" s="252"/>
      <c r="I166" s="252"/>
      <c r="J166" s="176" t="s">
        <v>201</v>
      </c>
      <c r="K166" s="177">
        <v>6</v>
      </c>
      <c r="L166" s="253">
        <v>0</v>
      </c>
      <c r="M166" s="254"/>
      <c r="N166" s="255">
        <f t="shared" si="15"/>
        <v>0</v>
      </c>
      <c r="O166" s="249"/>
      <c r="P166" s="249"/>
      <c r="Q166" s="249"/>
      <c r="R166" s="36"/>
      <c r="T166" s="171" t="s">
        <v>23</v>
      </c>
      <c r="U166" s="43" t="s">
        <v>47</v>
      </c>
      <c r="V166" s="35"/>
      <c r="W166" s="172">
        <f t="shared" si="16"/>
        <v>0</v>
      </c>
      <c r="X166" s="172">
        <v>3.2000000000000002E-3</v>
      </c>
      <c r="Y166" s="172">
        <f t="shared" si="17"/>
        <v>1.9200000000000002E-2</v>
      </c>
      <c r="Z166" s="172">
        <v>0</v>
      </c>
      <c r="AA166" s="173">
        <f t="shared" si="18"/>
        <v>0</v>
      </c>
      <c r="AR166" s="17" t="s">
        <v>172</v>
      </c>
      <c r="AT166" s="17" t="s">
        <v>169</v>
      </c>
      <c r="AU166" s="17" t="s">
        <v>108</v>
      </c>
      <c r="AY166" s="17" t="s">
        <v>151</v>
      </c>
      <c r="BE166" s="109">
        <f t="shared" si="19"/>
        <v>0</v>
      </c>
      <c r="BF166" s="109">
        <f t="shared" si="20"/>
        <v>0</v>
      </c>
      <c r="BG166" s="109">
        <f t="shared" si="21"/>
        <v>0</v>
      </c>
      <c r="BH166" s="109">
        <f t="shared" si="22"/>
        <v>0</v>
      </c>
      <c r="BI166" s="109">
        <f t="shared" si="23"/>
        <v>0</v>
      </c>
      <c r="BJ166" s="17" t="s">
        <v>25</v>
      </c>
      <c r="BK166" s="109">
        <f t="shared" si="24"/>
        <v>0</v>
      </c>
      <c r="BL166" s="17" t="s">
        <v>156</v>
      </c>
      <c r="BM166" s="17" t="s">
        <v>294</v>
      </c>
    </row>
    <row r="167" spans="2:65" s="1" customFormat="1" ht="22.5" customHeight="1">
      <c r="B167" s="34"/>
      <c r="C167" s="167" t="s">
        <v>295</v>
      </c>
      <c r="D167" s="167" t="s">
        <v>152</v>
      </c>
      <c r="E167" s="168" t="s">
        <v>296</v>
      </c>
      <c r="F167" s="246" t="s">
        <v>297</v>
      </c>
      <c r="G167" s="246"/>
      <c r="H167" s="246"/>
      <c r="I167" s="246"/>
      <c r="J167" s="169" t="s">
        <v>201</v>
      </c>
      <c r="K167" s="170">
        <v>4</v>
      </c>
      <c r="L167" s="247">
        <v>0</v>
      </c>
      <c r="M167" s="248"/>
      <c r="N167" s="249">
        <f t="shared" si="15"/>
        <v>0</v>
      </c>
      <c r="O167" s="249"/>
      <c r="P167" s="249"/>
      <c r="Q167" s="249"/>
      <c r="R167" s="36"/>
      <c r="T167" s="171" t="s">
        <v>23</v>
      </c>
      <c r="U167" s="43" t="s">
        <v>47</v>
      </c>
      <c r="V167" s="35"/>
      <c r="W167" s="172">
        <f t="shared" si="16"/>
        <v>0</v>
      </c>
      <c r="X167" s="172">
        <v>0</v>
      </c>
      <c r="Y167" s="172">
        <f t="shared" si="17"/>
        <v>0</v>
      </c>
      <c r="Z167" s="172">
        <v>0</v>
      </c>
      <c r="AA167" s="173">
        <f t="shared" si="18"/>
        <v>0</v>
      </c>
      <c r="AR167" s="17" t="s">
        <v>156</v>
      </c>
      <c r="AT167" s="17" t="s">
        <v>152</v>
      </c>
      <c r="AU167" s="17" t="s">
        <v>108</v>
      </c>
      <c r="AY167" s="17" t="s">
        <v>151</v>
      </c>
      <c r="BE167" s="109">
        <f t="shared" si="19"/>
        <v>0</v>
      </c>
      <c r="BF167" s="109">
        <f t="shared" si="20"/>
        <v>0</v>
      </c>
      <c r="BG167" s="109">
        <f t="shared" si="21"/>
        <v>0</v>
      </c>
      <c r="BH167" s="109">
        <f t="shared" si="22"/>
        <v>0</v>
      </c>
      <c r="BI167" s="109">
        <f t="shared" si="23"/>
        <v>0</v>
      </c>
      <c r="BJ167" s="17" t="s">
        <v>25</v>
      </c>
      <c r="BK167" s="109">
        <f t="shared" si="24"/>
        <v>0</v>
      </c>
      <c r="BL167" s="17" t="s">
        <v>156</v>
      </c>
      <c r="BM167" s="17" t="s">
        <v>298</v>
      </c>
    </row>
    <row r="168" spans="2:65" s="1" customFormat="1" ht="22.5" customHeight="1">
      <c r="B168" s="34"/>
      <c r="C168" s="167" t="s">
        <v>299</v>
      </c>
      <c r="D168" s="167" t="s">
        <v>152</v>
      </c>
      <c r="E168" s="168" t="s">
        <v>300</v>
      </c>
      <c r="F168" s="246" t="s">
        <v>301</v>
      </c>
      <c r="G168" s="246"/>
      <c r="H168" s="246"/>
      <c r="I168" s="246"/>
      <c r="J168" s="169" t="s">
        <v>201</v>
      </c>
      <c r="K168" s="170">
        <v>2</v>
      </c>
      <c r="L168" s="247">
        <v>0</v>
      </c>
      <c r="M168" s="248"/>
      <c r="N168" s="249">
        <f t="shared" si="15"/>
        <v>0</v>
      </c>
      <c r="O168" s="249"/>
      <c r="P168" s="249"/>
      <c r="Q168" s="249"/>
      <c r="R168" s="36"/>
      <c r="T168" s="171" t="s">
        <v>23</v>
      </c>
      <c r="U168" s="43" t="s">
        <v>47</v>
      </c>
      <c r="V168" s="35"/>
      <c r="W168" s="172">
        <f t="shared" si="16"/>
        <v>0</v>
      </c>
      <c r="X168" s="172">
        <v>0</v>
      </c>
      <c r="Y168" s="172">
        <f t="shared" si="17"/>
        <v>0</v>
      </c>
      <c r="Z168" s="172">
        <v>0</v>
      </c>
      <c r="AA168" s="173">
        <f t="shared" si="18"/>
        <v>0</v>
      </c>
      <c r="AR168" s="17" t="s">
        <v>156</v>
      </c>
      <c r="AT168" s="17" t="s">
        <v>152</v>
      </c>
      <c r="AU168" s="17" t="s">
        <v>108</v>
      </c>
      <c r="AY168" s="17" t="s">
        <v>151</v>
      </c>
      <c r="BE168" s="109">
        <f t="shared" si="19"/>
        <v>0</v>
      </c>
      <c r="BF168" s="109">
        <f t="shared" si="20"/>
        <v>0</v>
      </c>
      <c r="BG168" s="109">
        <f t="shared" si="21"/>
        <v>0</v>
      </c>
      <c r="BH168" s="109">
        <f t="shared" si="22"/>
        <v>0</v>
      </c>
      <c r="BI168" s="109">
        <f t="shared" si="23"/>
        <v>0</v>
      </c>
      <c r="BJ168" s="17" t="s">
        <v>25</v>
      </c>
      <c r="BK168" s="109">
        <f t="shared" si="24"/>
        <v>0</v>
      </c>
      <c r="BL168" s="17" t="s">
        <v>156</v>
      </c>
      <c r="BM168" s="17" t="s">
        <v>302</v>
      </c>
    </row>
    <row r="169" spans="2:65" s="1" customFormat="1" ht="22.5" customHeight="1">
      <c r="B169" s="34"/>
      <c r="C169" s="167" t="s">
        <v>303</v>
      </c>
      <c r="D169" s="167" t="s">
        <v>152</v>
      </c>
      <c r="E169" s="168" t="s">
        <v>304</v>
      </c>
      <c r="F169" s="246" t="s">
        <v>305</v>
      </c>
      <c r="G169" s="246"/>
      <c r="H169" s="246"/>
      <c r="I169" s="246"/>
      <c r="J169" s="169" t="s">
        <v>201</v>
      </c>
      <c r="K169" s="170">
        <v>1</v>
      </c>
      <c r="L169" s="247">
        <v>0</v>
      </c>
      <c r="M169" s="248"/>
      <c r="N169" s="249">
        <f t="shared" si="15"/>
        <v>0</v>
      </c>
      <c r="O169" s="249"/>
      <c r="P169" s="249"/>
      <c r="Q169" s="249"/>
      <c r="R169" s="36"/>
      <c r="T169" s="171" t="s">
        <v>23</v>
      </c>
      <c r="U169" s="43" t="s">
        <v>47</v>
      </c>
      <c r="V169" s="35"/>
      <c r="W169" s="172">
        <f t="shared" si="16"/>
        <v>0</v>
      </c>
      <c r="X169" s="172">
        <v>0</v>
      </c>
      <c r="Y169" s="172">
        <f t="shared" si="17"/>
        <v>0</v>
      </c>
      <c r="Z169" s="172">
        <v>0</v>
      </c>
      <c r="AA169" s="173">
        <f t="shared" si="18"/>
        <v>0</v>
      </c>
      <c r="AR169" s="17" t="s">
        <v>156</v>
      </c>
      <c r="AT169" s="17" t="s">
        <v>152</v>
      </c>
      <c r="AU169" s="17" t="s">
        <v>108</v>
      </c>
      <c r="AY169" s="17" t="s">
        <v>151</v>
      </c>
      <c r="BE169" s="109">
        <f t="shared" si="19"/>
        <v>0</v>
      </c>
      <c r="BF169" s="109">
        <f t="shared" si="20"/>
        <v>0</v>
      </c>
      <c r="BG169" s="109">
        <f t="shared" si="21"/>
        <v>0</v>
      </c>
      <c r="BH169" s="109">
        <f t="shared" si="22"/>
        <v>0</v>
      </c>
      <c r="BI169" s="109">
        <f t="shared" si="23"/>
        <v>0</v>
      </c>
      <c r="BJ169" s="17" t="s">
        <v>25</v>
      </c>
      <c r="BK169" s="109">
        <f t="shared" si="24"/>
        <v>0</v>
      </c>
      <c r="BL169" s="17" t="s">
        <v>156</v>
      </c>
      <c r="BM169" s="17" t="s">
        <v>306</v>
      </c>
    </row>
    <row r="170" spans="2:65" s="1" customFormat="1" ht="44.25" customHeight="1">
      <c r="B170" s="34"/>
      <c r="C170" s="167" t="s">
        <v>307</v>
      </c>
      <c r="D170" s="167" t="s">
        <v>152</v>
      </c>
      <c r="E170" s="168" t="s">
        <v>308</v>
      </c>
      <c r="F170" s="246" t="s">
        <v>309</v>
      </c>
      <c r="G170" s="246"/>
      <c r="H170" s="246"/>
      <c r="I170" s="246"/>
      <c r="J170" s="169" t="s">
        <v>166</v>
      </c>
      <c r="K170" s="170">
        <v>22</v>
      </c>
      <c r="L170" s="247">
        <v>0</v>
      </c>
      <c r="M170" s="248"/>
      <c r="N170" s="249">
        <f t="shared" si="15"/>
        <v>0</v>
      </c>
      <c r="O170" s="249"/>
      <c r="P170" s="249"/>
      <c r="Q170" s="249"/>
      <c r="R170" s="36"/>
      <c r="T170" s="171" t="s">
        <v>23</v>
      </c>
      <c r="U170" s="43" t="s">
        <v>47</v>
      </c>
      <c r="V170" s="35"/>
      <c r="W170" s="172">
        <f t="shared" si="16"/>
        <v>0</v>
      </c>
      <c r="X170" s="172">
        <v>1.9000000000000001E-4</v>
      </c>
      <c r="Y170" s="172">
        <f t="shared" si="17"/>
        <v>4.1800000000000006E-3</v>
      </c>
      <c r="Z170" s="172">
        <v>0</v>
      </c>
      <c r="AA170" s="173">
        <f t="shared" si="18"/>
        <v>0</v>
      </c>
      <c r="AR170" s="17" t="s">
        <v>156</v>
      </c>
      <c r="AT170" s="17" t="s">
        <v>152</v>
      </c>
      <c r="AU170" s="17" t="s">
        <v>108</v>
      </c>
      <c r="AY170" s="17" t="s">
        <v>151</v>
      </c>
      <c r="BE170" s="109">
        <f t="shared" si="19"/>
        <v>0</v>
      </c>
      <c r="BF170" s="109">
        <f t="shared" si="20"/>
        <v>0</v>
      </c>
      <c r="BG170" s="109">
        <f t="shared" si="21"/>
        <v>0</v>
      </c>
      <c r="BH170" s="109">
        <f t="shared" si="22"/>
        <v>0</v>
      </c>
      <c r="BI170" s="109">
        <f t="shared" si="23"/>
        <v>0</v>
      </c>
      <c r="BJ170" s="17" t="s">
        <v>25</v>
      </c>
      <c r="BK170" s="109">
        <f t="shared" si="24"/>
        <v>0</v>
      </c>
      <c r="BL170" s="17" t="s">
        <v>156</v>
      </c>
      <c r="BM170" s="17" t="s">
        <v>310</v>
      </c>
    </row>
    <row r="171" spans="2:65" s="1" customFormat="1" ht="31.5" customHeight="1">
      <c r="B171" s="34"/>
      <c r="C171" s="167" t="s">
        <v>311</v>
      </c>
      <c r="D171" s="167" t="s">
        <v>152</v>
      </c>
      <c r="E171" s="168" t="s">
        <v>312</v>
      </c>
      <c r="F171" s="246" t="s">
        <v>313</v>
      </c>
      <c r="G171" s="246"/>
      <c r="H171" s="246"/>
      <c r="I171" s="246"/>
      <c r="J171" s="169" t="s">
        <v>201</v>
      </c>
      <c r="K171" s="170">
        <v>6</v>
      </c>
      <c r="L171" s="247">
        <v>0</v>
      </c>
      <c r="M171" s="248"/>
      <c r="N171" s="249">
        <f t="shared" si="15"/>
        <v>0</v>
      </c>
      <c r="O171" s="249"/>
      <c r="P171" s="249"/>
      <c r="Q171" s="249"/>
      <c r="R171" s="36"/>
      <c r="T171" s="171" t="s">
        <v>23</v>
      </c>
      <c r="U171" s="43" t="s">
        <v>47</v>
      </c>
      <c r="V171" s="35"/>
      <c r="W171" s="172">
        <f t="shared" si="16"/>
        <v>0</v>
      </c>
      <c r="X171" s="172">
        <v>2.0000000000000002E-5</v>
      </c>
      <c r="Y171" s="172">
        <f t="shared" si="17"/>
        <v>1.2000000000000002E-4</v>
      </c>
      <c r="Z171" s="172">
        <v>0</v>
      </c>
      <c r="AA171" s="173">
        <f t="shared" si="18"/>
        <v>0</v>
      </c>
      <c r="AR171" s="17" t="s">
        <v>156</v>
      </c>
      <c r="AT171" s="17" t="s">
        <v>152</v>
      </c>
      <c r="AU171" s="17" t="s">
        <v>108</v>
      </c>
      <c r="AY171" s="17" t="s">
        <v>151</v>
      </c>
      <c r="BE171" s="109">
        <f t="shared" si="19"/>
        <v>0</v>
      </c>
      <c r="BF171" s="109">
        <f t="shared" si="20"/>
        <v>0</v>
      </c>
      <c r="BG171" s="109">
        <f t="shared" si="21"/>
        <v>0</v>
      </c>
      <c r="BH171" s="109">
        <f t="shared" si="22"/>
        <v>0</v>
      </c>
      <c r="BI171" s="109">
        <f t="shared" si="23"/>
        <v>0</v>
      </c>
      <c r="BJ171" s="17" t="s">
        <v>25</v>
      </c>
      <c r="BK171" s="109">
        <f t="shared" si="24"/>
        <v>0</v>
      </c>
      <c r="BL171" s="17" t="s">
        <v>156</v>
      </c>
      <c r="BM171" s="17" t="s">
        <v>314</v>
      </c>
    </row>
    <row r="172" spans="2:65" s="1" customFormat="1" ht="22.5" customHeight="1">
      <c r="B172" s="34"/>
      <c r="C172" s="174" t="s">
        <v>315</v>
      </c>
      <c r="D172" s="174" t="s">
        <v>169</v>
      </c>
      <c r="E172" s="175" t="s">
        <v>316</v>
      </c>
      <c r="F172" s="252" t="s">
        <v>317</v>
      </c>
      <c r="G172" s="252"/>
      <c r="H172" s="252"/>
      <c r="I172" s="252"/>
      <c r="J172" s="176" t="s">
        <v>201</v>
      </c>
      <c r="K172" s="177">
        <v>3</v>
      </c>
      <c r="L172" s="253">
        <v>0</v>
      </c>
      <c r="M172" s="254"/>
      <c r="N172" s="255">
        <f t="shared" si="15"/>
        <v>0</v>
      </c>
      <c r="O172" s="249"/>
      <c r="P172" s="249"/>
      <c r="Q172" s="249"/>
      <c r="R172" s="36"/>
      <c r="T172" s="171" t="s">
        <v>23</v>
      </c>
      <c r="U172" s="43" t="s">
        <v>47</v>
      </c>
      <c r="V172" s="35"/>
      <c r="W172" s="172">
        <f t="shared" si="16"/>
        <v>0</v>
      </c>
      <c r="X172" s="172">
        <v>1.0000000000000001E-5</v>
      </c>
      <c r="Y172" s="172">
        <f t="shared" si="17"/>
        <v>3.0000000000000004E-5</v>
      </c>
      <c r="Z172" s="172">
        <v>0</v>
      </c>
      <c r="AA172" s="173">
        <f t="shared" si="18"/>
        <v>0</v>
      </c>
      <c r="AR172" s="17" t="s">
        <v>172</v>
      </c>
      <c r="AT172" s="17" t="s">
        <v>169</v>
      </c>
      <c r="AU172" s="17" t="s">
        <v>108</v>
      </c>
      <c r="AY172" s="17" t="s">
        <v>151</v>
      </c>
      <c r="BE172" s="109">
        <f t="shared" si="19"/>
        <v>0</v>
      </c>
      <c r="BF172" s="109">
        <f t="shared" si="20"/>
        <v>0</v>
      </c>
      <c r="BG172" s="109">
        <f t="shared" si="21"/>
        <v>0</v>
      </c>
      <c r="BH172" s="109">
        <f t="shared" si="22"/>
        <v>0</v>
      </c>
      <c r="BI172" s="109">
        <f t="shared" si="23"/>
        <v>0</v>
      </c>
      <c r="BJ172" s="17" t="s">
        <v>25</v>
      </c>
      <c r="BK172" s="109">
        <f t="shared" si="24"/>
        <v>0</v>
      </c>
      <c r="BL172" s="17" t="s">
        <v>156</v>
      </c>
      <c r="BM172" s="17" t="s">
        <v>318</v>
      </c>
    </row>
    <row r="173" spans="2:65" s="1" customFormat="1" ht="31.5" customHeight="1">
      <c r="B173" s="34"/>
      <c r="C173" s="174" t="s">
        <v>319</v>
      </c>
      <c r="D173" s="174" t="s">
        <v>169</v>
      </c>
      <c r="E173" s="175" t="s">
        <v>320</v>
      </c>
      <c r="F173" s="252" t="s">
        <v>321</v>
      </c>
      <c r="G173" s="252"/>
      <c r="H173" s="252"/>
      <c r="I173" s="252"/>
      <c r="J173" s="176" t="s">
        <v>201</v>
      </c>
      <c r="K173" s="177">
        <v>3</v>
      </c>
      <c r="L173" s="253">
        <v>0</v>
      </c>
      <c r="M173" s="254"/>
      <c r="N173" s="255">
        <f t="shared" si="15"/>
        <v>0</v>
      </c>
      <c r="O173" s="249"/>
      <c r="P173" s="249"/>
      <c r="Q173" s="249"/>
      <c r="R173" s="36"/>
      <c r="T173" s="171" t="s">
        <v>23</v>
      </c>
      <c r="U173" s="43" t="s">
        <v>47</v>
      </c>
      <c r="V173" s="35"/>
      <c r="W173" s="172">
        <f t="shared" si="16"/>
        <v>0</v>
      </c>
      <c r="X173" s="172">
        <v>1.2999999999999999E-4</v>
      </c>
      <c r="Y173" s="172">
        <f t="shared" si="17"/>
        <v>3.8999999999999994E-4</v>
      </c>
      <c r="Z173" s="172">
        <v>0</v>
      </c>
      <c r="AA173" s="173">
        <f t="shared" si="18"/>
        <v>0</v>
      </c>
      <c r="AR173" s="17" t="s">
        <v>172</v>
      </c>
      <c r="AT173" s="17" t="s">
        <v>169</v>
      </c>
      <c r="AU173" s="17" t="s">
        <v>108</v>
      </c>
      <c r="AY173" s="17" t="s">
        <v>151</v>
      </c>
      <c r="BE173" s="109">
        <f t="shared" si="19"/>
        <v>0</v>
      </c>
      <c r="BF173" s="109">
        <f t="shared" si="20"/>
        <v>0</v>
      </c>
      <c r="BG173" s="109">
        <f t="shared" si="21"/>
        <v>0</v>
      </c>
      <c r="BH173" s="109">
        <f t="shared" si="22"/>
        <v>0</v>
      </c>
      <c r="BI173" s="109">
        <f t="shared" si="23"/>
        <v>0</v>
      </c>
      <c r="BJ173" s="17" t="s">
        <v>25</v>
      </c>
      <c r="BK173" s="109">
        <f t="shared" si="24"/>
        <v>0</v>
      </c>
      <c r="BL173" s="17" t="s">
        <v>156</v>
      </c>
      <c r="BM173" s="17" t="s">
        <v>322</v>
      </c>
    </row>
    <row r="174" spans="2:65" s="1" customFormat="1" ht="31.5" customHeight="1">
      <c r="B174" s="34"/>
      <c r="C174" s="167" t="s">
        <v>323</v>
      </c>
      <c r="D174" s="167" t="s">
        <v>152</v>
      </c>
      <c r="E174" s="168" t="s">
        <v>324</v>
      </c>
      <c r="F174" s="246" t="s">
        <v>325</v>
      </c>
      <c r="G174" s="246"/>
      <c r="H174" s="246"/>
      <c r="I174" s="246"/>
      <c r="J174" s="169" t="s">
        <v>201</v>
      </c>
      <c r="K174" s="170">
        <v>4</v>
      </c>
      <c r="L174" s="247">
        <v>0</v>
      </c>
      <c r="M174" s="248"/>
      <c r="N174" s="249">
        <f t="shared" si="15"/>
        <v>0</v>
      </c>
      <c r="O174" s="249"/>
      <c r="P174" s="249"/>
      <c r="Q174" s="249"/>
      <c r="R174" s="36"/>
      <c r="T174" s="171" t="s">
        <v>23</v>
      </c>
      <c r="U174" s="43" t="s">
        <v>47</v>
      </c>
      <c r="V174" s="35"/>
      <c r="W174" s="172">
        <f t="shared" si="16"/>
        <v>0</v>
      </c>
      <c r="X174" s="172">
        <v>2.0000000000000002E-5</v>
      </c>
      <c r="Y174" s="172">
        <f t="shared" si="17"/>
        <v>8.0000000000000007E-5</v>
      </c>
      <c r="Z174" s="172">
        <v>0</v>
      </c>
      <c r="AA174" s="173">
        <f t="shared" si="18"/>
        <v>0</v>
      </c>
      <c r="AR174" s="17" t="s">
        <v>156</v>
      </c>
      <c r="AT174" s="17" t="s">
        <v>152</v>
      </c>
      <c r="AU174" s="17" t="s">
        <v>108</v>
      </c>
      <c r="AY174" s="17" t="s">
        <v>151</v>
      </c>
      <c r="BE174" s="109">
        <f t="shared" si="19"/>
        <v>0</v>
      </c>
      <c r="BF174" s="109">
        <f t="shared" si="20"/>
        <v>0</v>
      </c>
      <c r="BG174" s="109">
        <f t="shared" si="21"/>
        <v>0</v>
      </c>
      <c r="BH174" s="109">
        <f t="shared" si="22"/>
        <v>0</v>
      </c>
      <c r="BI174" s="109">
        <f t="shared" si="23"/>
        <v>0</v>
      </c>
      <c r="BJ174" s="17" t="s">
        <v>25</v>
      </c>
      <c r="BK174" s="109">
        <f t="shared" si="24"/>
        <v>0</v>
      </c>
      <c r="BL174" s="17" t="s">
        <v>156</v>
      </c>
      <c r="BM174" s="17" t="s">
        <v>326</v>
      </c>
    </row>
    <row r="175" spans="2:65" s="1" customFormat="1" ht="22.5" customHeight="1">
      <c r="B175" s="34"/>
      <c r="C175" s="174" t="s">
        <v>327</v>
      </c>
      <c r="D175" s="174" t="s">
        <v>169</v>
      </c>
      <c r="E175" s="175" t="s">
        <v>328</v>
      </c>
      <c r="F175" s="252" t="s">
        <v>329</v>
      </c>
      <c r="G175" s="252"/>
      <c r="H175" s="252"/>
      <c r="I175" s="252"/>
      <c r="J175" s="176" t="s">
        <v>201</v>
      </c>
      <c r="K175" s="177">
        <v>2</v>
      </c>
      <c r="L175" s="253">
        <v>0</v>
      </c>
      <c r="M175" s="254"/>
      <c r="N175" s="255">
        <f t="shared" si="15"/>
        <v>0</v>
      </c>
      <c r="O175" s="249"/>
      <c r="P175" s="249"/>
      <c r="Q175" s="249"/>
      <c r="R175" s="36"/>
      <c r="T175" s="171" t="s">
        <v>23</v>
      </c>
      <c r="U175" s="43" t="s">
        <v>47</v>
      </c>
      <c r="V175" s="35"/>
      <c r="W175" s="172">
        <f t="shared" si="16"/>
        <v>0</v>
      </c>
      <c r="X175" s="172">
        <v>1.9000000000000001E-4</v>
      </c>
      <c r="Y175" s="172">
        <f t="shared" si="17"/>
        <v>3.8000000000000002E-4</v>
      </c>
      <c r="Z175" s="172">
        <v>0</v>
      </c>
      <c r="AA175" s="173">
        <f t="shared" si="18"/>
        <v>0</v>
      </c>
      <c r="AR175" s="17" t="s">
        <v>172</v>
      </c>
      <c r="AT175" s="17" t="s">
        <v>169</v>
      </c>
      <c r="AU175" s="17" t="s">
        <v>108</v>
      </c>
      <c r="AY175" s="17" t="s">
        <v>151</v>
      </c>
      <c r="BE175" s="109">
        <f t="shared" si="19"/>
        <v>0</v>
      </c>
      <c r="BF175" s="109">
        <f t="shared" si="20"/>
        <v>0</v>
      </c>
      <c r="BG175" s="109">
        <f t="shared" si="21"/>
        <v>0</v>
      </c>
      <c r="BH175" s="109">
        <f t="shared" si="22"/>
        <v>0</v>
      </c>
      <c r="BI175" s="109">
        <f t="shared" si="23"/>
        <v>0</v>
      </c>
      <c r="BJ175" s="17" t="s">
        <v>25</v>
      </c>
      <c r="BK175" s="109">
        <f t="shared" si="24"/>
        <v>0</v>
      </c>
      <c r="BL175" s="17" t="s">
        <v>156</v>
      </c>
      <c r="BM175" s="17" t="s">
        <v>330</v>
      </c>
    </row>
    <row r="176" spans="2:65" s="1" customFormat="1" ht="22.5" customHeight="1">
      <c r="B176" s="34"/>
      <c r="C176" s="174" t="s">
        <v>331</v>
      </c>
      <c r="D176" s="174" t="s">
        <v>169</v>
      </c>
      <c r="E176" s="175" t="s">
        <v>332</v>
      </c>
      <c r="F176" s="252" t="s">
        <v>333</v>
      </c>
      <c r="G176" s="252"/>
      <c r="H176" s="252"/>
      <c r="I176" s="252"/>
      <c r="J176" s="176" t="s">
        <v>201</v>
      </c>
      <c r="K176" s="177">
        <v>2</v>
      </c>
      <c r="L176" s="253">
        <v>0</v>
      </c>
      <c r="M176" s="254"/>
      <c r="N176" s="255">
        <f t="shared" si="15"/>
        <v>0</v>
      </c>
      <c r="O176" s="249"/>
      <c r="P176" s="249"/>
      <c r="Q176" s="249"/>
      <c r="R176" s="36"/>
      <c r="T176" s="171" t="s">
        <v>23</v>
      </c>
      <c r="U176" s="43" t="s">
        <v>47</v>
      </c>
      <c r="V176" s="35"/>
      <c r="W176" s="172">
        <f t="shared" si="16"/>
        <v>0</v>
      </c>
      <c r="X176" s="172">
        <v>4.8000000000000001E-4</v>
      </c>
      <c r="Y176" s="172">
        <f t="shared" si="17"/>
        <v>9.6000000000000002E-4</v>
      </c>
      <c r="Z176" s="172">
        <v>0</v>
      </c>
      <c r="AA176" s="173">
        <f t="shared" si="18"/>
        <v>0</v>
      </c>
      <c r="AR176" s="17" t="s">
        <v>172</v>
      </c>
      <c r="AT176" s="17" t="s">
        <v>169</v>
      </c>
      <c r="AU176" s="17" t="s">
        <v>108</v>
      </c>
      <c r="AY176" s="17" t="s">
        <v>151</v>
      </c>
      <c r="BE176" s="109">
        <f t="shared" si="19"/>
        <v>0</v>
      </c>
      <c r="BF176" s="109">
        <f t="shared" si="20"/>
        <v>0</v>
      </c>
      <c r="BG176" s="109">
        <f t="shared" si="21"/>
        <v>0</v>
      </c>
      <c r="BH176" s="109">
        <f t="shared" si="22"/>
        <v>0</v>
      </c>
      <c r="BI176" s="109">
        <f t="shared" si="23"/>
        <v>0</v>
      </c>
      <c r="BJ176" s="17" t="s">
        <v>25</v>
      </c>
      <c r="BK176" s="109">
        <f t="shared" si="24"/>
        <v>0</v>
      </c>
      <c r="BL176" s="17" t="s">
        <v>156</v>
      </c>
      <c r="BM176" s="17" t="s">
        <v>334</v>
      </c>
    </row>
    <row r="177" spans="2:65" s="1" customFormat="1" ht="31.5" customHeight="1">
      <c r="B177" s="34"/>
      <c r="C177" s="167" t="s">
        <v>335</v>
      </c>
      <c r="D177" s="167" t="s">
        <v>152</v>
      </c>
      <c r="E177" s="168" t="s">
        <v>336</v>
      </c>
      <c r="F177" s="246" t="s">
        <v>337</v>
      </c>
      <c r="G177" s="246"/>
      <c r="H177" s="246"/>
      <c r="I177" s="246"/>
      <c r="J177" s="169" t="s">
        <v>201</v>
      </c>
      <c r="K177" s="170">
        <v>6</v>
      </c>
      <c r="L177" s="247">
        <v>0</v>
      </c>
      <c r="M177" s="248"/>
      <c r="N177" s="249">
        <f t="shared" ref="N177:N202" si="25">ROUND(L177*K177,2)</f>
        <v>0</v>
      </c>
      <c r="O177" s="249"/>
      <c r="P177" s="249"/>
      <c r="Q177" s="249"/>
      <c r="R177" s="36"/>
      <c r="T177" s="171" t="s">
        <v>23</v>
      </c>
      <c r="U177" s="43" t="s">
        <v>47</v>
      </c>
      <c r="V177" s="35"/>
      <c r="W177" s="172">
        <f t="shared" ref="W177:W208" si="26">V177*K177</f>
        <v>0</v>
      </c>
      <c r="X177" s="172">
        <v>2.0000000000000002E-5</v>
      </c>
      <c r="Y177" s="172">
        <f t="shared" ref="Y177:Y208" si="27">X177*K177</f>
        <v>1.2000000000000002E-4</v>
      </c>
      <c r="Z177" s="172">
        <v>0</v>
      </c>
      <c r="AA177" s="173">
        <f t="shared" ref="AA177:AA208" si="28">Z177*K177</f>
        <v>0</v>
      </c>
      <c r="AR177" s="17" t="s">
        <v>156</v>
      </c>
      <c r="AT177" s="17" t="s">
        <v>152</v>
      </c>
      <c r="AU177" s="17" t="s">
        <v>108</v>
      </c>
      <c r="AY177" s="17" t="s">
        <v>151</v>
      </c>
      <c r="BE177" s="109">
        <f t="shared" ref="BE177:BE202" si="29">IF(U177="základní",N177,0)</f>
        <v>0</v>
      </c>
      <c r="BF177" s="109">
        <f t="shared" ref="BF177:BF202" si="30">IF(U177="snížená",N177,0)</f>
        <v>0</v>
      </c>
      <c r="BG177" s="109">
        <f t="shared" ref="BG177:BG202" si="31">IF(U177="zákl. přenesená",N177,0)</f>
        <v>0</v>
      </c>
      <c r="BH177" s="109">
        <f t="shared" ref="BH177:BH202" si="32">IF(U177="sníž. přenesená",N177,0)</f>
        <v>0</v>
      </c>
      <c r="BI177" s="109">
        <f t="shared" ref="BI177:BI202" si="33">IF(U177="nulová",N177,0)</f>
        <v>0</v>
      </c>
      <c r="BJ177" s="17" t="s">
        <v>25</v>
      </c>
      <c r="BK177" s="109">
        <f t="shared" ref="BK177:BK202" si="34">ROUND(L177*K177,2)</f>
        <v>0</v>
      </c>
      <c r="BL177" s="17" t="s">
        <v>156</v>
      </c>
      <c r="BM177" s="17" t="s">
        <v>338</v>
      </c>
    </row>
    <row r="178" spans="2:65" s="1" customFormat="1" ht="31.5" customHeight="1">
      <c r="B178" s="34"/>
      <c r="C178" s="174" t="s">
        <v>339</v>
      </c>
      <c r="D178" s="174" t="s">
        <v>169</v>
      </c>
      <c r="E178" s="175" t="s">
        <v>340</v>
      </c>
      <c r="F178" s="252" t="s">
        <v>341</v>
      </c>
      <c r="G178" s="252"/>
      <c r="H178" s="252"/>
      <c r="I178" s="252"/>
      <c r="J178" s="176" t="s">
        <v>201</v>
      </c>
      <c r="K178" s="177">
        <v>6</v>
      </c>
      <c r="L178" s="253">
        <v>0</v>
      </c>
      <c r="M178" s="254"/>
      <c r="N178" s="255">
        <f t="shared" si="25"/>
        <v>0</v>
      </c>
      <c r="O178" s="249"/>
      <c r="P178" s="249"/>
      <c r="Q178" s="249"/>
      <c r="R178" s="36"/>
      <c r="T178" s="171" t="s">
        <v>23</v>
      </c>
      <c r="U178" s="43" t="s">
        <v>47</v>
      </c>
      <c r="V178" s="35"/>
      <c r="W178" s="172">
        <f t="shared" si="26"/>
        <v>0</v>
      </c>
      <c r="X178" s="172">
        <v>4.4000000000000002E-4</v>
      </c>
      <c r="Y178" s="172">
        <f t="shared" si="27"/>
        <v>2.64E-3</v>
      </c>
      <c r="Z178" s="172">
        <v>0</v>
      </c>
      <c r="AA178" s="173">
        <f t="shared" si="28"/>
        <v>0</v>
      </c>
      <c r="AR178" s="17" t="s">
        <v>172</v>
      </c>
      <c r="AT178" s="17" t="s">
        <v>169</v>
      </c>
      <c r="AU178" s="17" t="s">
        <v>108</v>
      </c>
      <c r="AY178" s="17" t="s">
        <v>151</v>
      </c>
      <c r="BE178" s="109">
        <f t="shared" si="29"/>
        <v>0</v>
      </c>
      <c r="BF178" s="109">
        <f t="shared" si="30"/>
        <v>0</v>
      </c>
      <c r="BG178" s="109">
        <f t="shared" si="31"/>
        <v>0</v>
      </c>
      <c r="BH178" s="109">
        <f t="shared" si="32"/>
        <v>0</v>
      </c>
      <c r="BI178" s="109">
        <f t="shared" si="33"/>
        <v>0</v>
      </c>
      <c r="BJ178" s="17" t="s">
        <v>25</v>
      </c>
      <c r="BK178" s="109">
        <f t="shared" si="34"/>
        <v>0</v>
      </c>
      <c r="BL178" s="17" t="s">
        <v>156</v>
      </c>
      <c r="BM178" s="17" t="s">
        <v>342</v>
      </c>
    </row>
    <row r="179" spans="2:65" s="1" customFormat="1" ht="31.5" customHeight="1">
      <c r="B179" s="34"/>
      <c r="C179" s="167" t="s">
        <v>343</v>
      </c>
      <c r="D179" s="167" t="s">
        <v>152</v>
      </c>
      <c r="E179" s="168" t="s">
        <v>344</v>
      </c>
      <c r="F179" s="246" t="s">
        <v>345</v>
      </c>
      <c r="G179" s="246"/>
      <c r="H179" s="246"/>
      <c r="I179" s="246"/>
      <c r="J179" s="169" t="s">
        <v>201</v>
      </c>
      <c r="K179" s="170">
        <v>6</v>
      </c>
      <c r="L179" s="247">
        <v>0</v>
      </c>
      <c r="M179" s="248"/>
      <c r="N179" s="249">
        <f t="shared" si="25"/>
        <v>0</v>
      </c>
      <c r="O179" s="249"/>
      <c r="P179" s="249"/>
      <c r="Q179" s="249"/>
      <c r="R179" s="36"/>
      <c r="T179" s="171" t="s">
        <v>23</v>
      </c>
      <c r="U179" s="43" t="s">
        <v>47</v>
      </c>
      <c r="V179" s="35"/>
      <c r="W179" s="172">
        <f t="shared" si="26"/>
        <v>0</v>
      </c>
      <c r="X179" s="172">
        <v>2.0000000000000002E-5</v>
      </c>
      <c r="Y179" s="172">
        <f t="shared" si="27"/>
        <v>1.2000000000000002E-4</v>
      </c>
      <c r="Z179" s="172">
        <v>0</v>
      </c>
      <c r="AA179" s="173">
        <f t="shared" si="28"/>
        <v>0</v>
      </c>
      <c r="AR179" s="17" t="s">
        <v>156</v>
      </c>
      <c r="AT179" s="17" t="s">
        <v>152</v>
      </c>
      <c r="AU179" s="17" t="s">
        <v>108</v>
      </c>
      <c r="AY179" s="17" t="s">
        <v>151</v>
      </c>
      <c r="BE179" s="109">
        <f t="shared" si="29"/>
        <v>0</v>
      </c>
      <c r="BF179" s="109">
        <f t="shared" si="30"/>
        <v>0</v>
      </c>
      <c r="BG179" s="109">
        <f t="shared" si="31"/>
        <v>0</v>
      </c>
      <c r="BH179" s="109">
        <f t="shared" si="32"/>
        <v>0</v>
      </c>
      <c r="BI179" s="109">
        <f t="shared" si="33"/>
        <v>0</v>
      </c>
      <c r="BJ179" s="17" t="s">
        <v>25</v>
      </c>
      <c r="BK179" s="109">
        <f t="shared" si="34"/>
        <v>0</v>
      </c>
      <c r="BL179" s="17" t="s">
        <v>156</v>
      </c>
      <c r="BM179" s="17" t="s">
        <v>346</v>
      </c>
    </row>
    <row r="180" spans="2:65" s="1" customFormat="1" ht="22.5" customHeight="1">
      <c r="B180" s="34"/>
      <c r="C180" s="174" t="s">
        <v>347</v>
      </c>
      <c r="D180" s="174" t="s">
        <v>169</v>
      </c>
      <c r="E180" s="175" t="s">
        <v>348</v>
      </c>
      <c r="F180" s="252" t="s">
        <v>349</v>
      </c>
      <c r="G180" s="252"/>
      <c r="H180" s="252"/>
      <c r="I180" s="252"/>
      <c r="J180" s="176" t="s">
        <v>201</v>
      </c>
      <c r="K180" s="177">
        <v>6</v>
      </c>
      <c r="L180" s="253">
        <v>0</v>
      </c>
      <c r="M180" s="254"/>
      <c r="N180" s="255">
        <f t="shared" si="25"/>
        <v>0</v>
      </c>
      <c r="O180" s="249"/>
      <c r="P180" s="249"/>
      <c r="Q180" s="249"/>
      <c r="R180" s="36"/>
      <c r="T180" s="171" t="s">
        <v>23</v>
      </c>
      <c r="U180" s="43" t="s">
        <v>47</v>
      </c>
      <c r="V180" s="35"/>
      <c r="W180" s="172">
        <f t="shared" si="26"/>
        <v>0</v>
      </c>
      <c r="X180" s="172">
        <v>7.5000000000000002E-4</v>
      </c>
      <c r="Y180" s="172">
        <f t="shared" si="27"/>
        <v>4.5000000000000005E-3</v>
      </c>
      <c r="Z180" s="172">
        <v>0</v>
      </c>
      <c r="AA180" s="173">
        <f t="shared" si="28"/>
        <v>0</v>
      </c>
      <c r="AR180" s="17" t="s">
        <v>172</v>
      </c>
      <c r="AT180" s="17" t="s">
        <v>169</v>
      </c>
      <c r="AU180" s="17" t="s">
        <v>108</v>
      </c>
      <c r="AY180" s="17" t="s">
        <v>151</v>
      </c>
      <c r="BE180" s="109">
        <f t="shared" si="29"/>
        <v>0</v>
      </c>
      <c r="BF180" s="109">
        <f t="shared" si="30"/>
        <v>0</v>
      </c>
      <c r="BG180" s="109">
        <f t="shared" si="31"/>
        <v>0</v>
      </c>
      <c r="BH180" s="109">
        <f t="shared" si="32"/>
        <v>0</v>
      </c>
      <c r="BI180" s="109">
        <f t="shared" si="33"/>
        <v>0</v>
      </c>
      <c r="BJ180" s="17" t="s">
        <v>25</v>
      </c>
      <c r="BK180" s="109">
        <f t="shared" si="34"/>
        <v>0</v>
      </c>
      <c r="BL180" s="17" t="s">
        <v>156</v>
      </c>
      <c r="BM180" s="17" t="s">
        <v>350</v>
      </c>
    </row>
    <row r="181" spans="2:65" s="1" customFormat="1" ht="31.5" customHeight="1">
      <c r="B181" s="34"/>
      <c r="C181" s="167" t="s">
        <v>351</v>
      </c>
      <c r="D181" s="167" t="s">
        <v>152</v>
      </c>
      <c r="E181" s="168" t="s">
        <v>352</v>
      </c>
      <c r="F181" s="246" t="s">
        <v>353</v>
      </c>
      <c r="G181" s="246"/>
      <c r="H181" s="246"/>
      <c r="I181" s="246"/>
      <c r="J181" s="169" t="s">
        <v>201</v>
      </c>
      <c r="K181" s="170">
        <v>29</v>
      </c>
      <c r="L181" s="247">
        <v>0</v>
      </c>
      <c r="M181" s="248"/>
      <c r="N181" s="249">
        <f t="shared" si="25"/>
        <v>0</v>
      </c>
      <c r="O181" s="249"/>
      <c r="P181" s="249"/>
      <c r="Q181" s="249"/>
      <c r="R181" s="36"/>
      <c r="T181" s="171" t="s">
        <v>23</v>
      </c>
      <c r="U181" s="43" t="s">
        <v>47</v>
      </c>
      <c r="V181" s="35"/>
      <c r="W181" s="172">
        <f t="shared" si="26"/>
        <v>0</v>
      </c>
      <c r="X181" s="172">
        <v>2.0000000000000002E-5</v>
      </c>
      <c r="Y181" s="172">
        <f t="shared" si="27"/>
        <v>5.8E-4</v>
      </c>
      <c r="Z181" s="172">
        <v>0</v>
      </c>
      <c r="AA181" s="173">
        <f t="shared" si="28"/>
        <v>0</v>
      </c>
      <c r="AR181" s="17" t="s">
        <v>156</v>
      </c>
      <c r="AT181" s="17" t="s">
        <v>152</v>
      </c>
      <c r="AU181" s="17" t="s">
        <v>108</v>
      </c>
      <c r="AY181" s="17" t="s">
        <v>151</v>
      </c>
      <c r="BE181" s="109">
        <f t="shared" si="29"/>
        <v>0</v>
      </c>
      <c r="BF181" s="109">
        <f t="shared" si="30"/>
        <v>0</v>
      </c>
      <c r="BG181" s="109">
        <f t="shared" si="31"/>
        <v>0</v>
      </c>
      <c r="BH181" s="109">
        <f t="shared" si="32"/>
        <v>0</v>
      </c>
      <c r="BI181" s="109">
        <f t="shared" si="33"/>
        <v>0</v>
      </c>
      <c r="BJ181" s="17" t="s">
        <v>25</v>
      </c>
      <c r="BK181" s="109">
        <f t="shared" si="34"/>
        <v>0</v>
      </c>
      <c r="BL181" s="17" t="s">
        <v>156</v>
      </c>
      <c r="BM181" s="17" t="s">
        <v>354</v>
      </c>
    </row>
    <row r="182" spans="2:65" s="1" customFormat="1" ht="22.5" customHeight="1">
      <c r="B182" s="34"/>
      <c r="C182" s="174" t="s">
        <v>355</v>
      </c>
      <c r="D182" s="174" t="s">
        <v>169</v>
      </c>
      <c r="E182" s="175" t="s">
        <v>356</v>
      </c>
      <c r="F182" s="252" t="s">
        <v>357</v>
      </c>
      <c r="G182" s="252"/>
      <c r="H182" s="252"/>
      <c r="I182" s="252"/>
      <c r="J182" s="176" t="s">
        <v>201</v>
      </c>
      <c r="K182" s="177">
        <v>29</v>
      </c>
      <c r="L182" s="253">
        <v>0</v>
      </c>
      <c r="M182" s="254"/>
      <c r="N182" s="255">
        <f t="shared" si="25"/>
        <v>0</v>
      </c>
      <c r="O182" s="249"/>
      <c r="P182" s="249"/>
      <c r="Q182" s="249"/>
      <c r="R182" s="36"/>
      <c r="T182" s="171" t="s">
        <v>23</v>
      </c>
      <c r="U182" s="43" t="s">
        <v>47</v>
      </c>
      <c r="V182" s="35"/>
      <c r="W182" s="172">
        <f t="shared" si="26"/>
        <v>0</v>
      </c>
      <c r="X182" s="172">
        <v>1.1000000000000001E-3</v>
      </c>
      <c r="Y182" s="172">
        <f t="shared" si="27"/>
        <v>3.1900000000000005E-2</v>
      </c>
      <c r="Z182" s="172">
        <v>0</v>
      </c>
      <c r="AA182" s="173">
        <f t="shared" si="28"/>
        <v>0</v>
      </c>
      <c r="AR182" s="17" t="s">
        <v>172</v>
      </c>
      <c r="AT182" s="17" t="s">
        <v>169</v>
      </c>
      <c r="AU182" s="17" t="s">
        <v>108</v>
      </c>
      <c r="AY182" s="17" t="s">
        <v>151</v>
      </c>
      <c r="BE182" s="109">
        <f t="shared" si="29"/>
        <v>0</v>
      </c>
      <c r="BF182" s="109">
        <f t="shared" si="30"/>
        <v>0</v>
      </c>
      <c r="BG182" s="109">
        <f t="shared" si="31"/>
        <v>0</v>
      </c>
      <c r="BH182" s="109">
        <f t="shared" si="32"/>
        <v>0</v>
      </c>
      <c r="BI182" s="109">
        <f t="shared" si="33"/>
        <v>0</v>
      </c>
      <c r="BJ182" s="17" t="s">
        <v>25</v>
      </c>
      <c r="BK182" s="109">
        <f t="shared" si="34"/>
        <v>0</v>
      </c>
      <c r="BL182" s="17" t="s">
        <v>156</v>
      </c>
      <c r="BM182" s="17" t="s">
        <v>358</v>
      </c>
    </row>
    <row r="183" spans="2:65" s="1" customFormat="1" ht="31.5" customHeight="1">
      <c r="B183" s="34"/>
      <c r="C183" s="167" t="s">
        <v>359</v>
      </c>
      <c r="D183" s="167" t="s">
        <v>152</v>
      </c>
      <c r="E183" s="168" t="s">
        <v>360</v>
      </c>
      <c r="F183" s="246" t="s">
        <v>361</v>
      </c>
      <c r="G183" s="246"/>
      <c r="H183" s="246"/>
      <c r="I183" s="246"/>
      <c r="J183" s="169" t="s">
        <v>201</v>
      </c>
      <c r="K183" s="170">
        <v>1</v>
      </c>
      <c r="L183" s="247">
        <v>0</v>
      </c>
      <c r="M183" s="248"/>
      <c r="N183" s="249">
        <f t="shared" si="25"/>
        <v>0</v>
      </c>
      <c r="O183" s="249"/>
      <c r="P183" s="249"/>
      <c r="Q183" s="249"/>
      <c r="R183" s="36"/>
      <c r="T183" s="171" t="s">
        <v>23</v>
      </c>
      <c r="U183" s="43" t="s">
        <v>47</v>
      </c>
      <c r="V183" s="35"/>
      <c r="W183" s="172">
        <f t="shared" si="26"/>
        <v>0</v>
      </c>
      <c r="X183" s="172">
        <v>2.0000000000000002E-5</v>
      </c>
      <c r="Y183" s="172">
        <f t="shared" si="27"/>
        <v>2.0000000000000002E-5</v>
      </c>
      <c r="Z183" s="172">
        <v>0</v>
      </c>
      <c r="AA183" s="173">
        <f t="shared" si="28"/>
        <v>0</v>
      </c>
      <c r="AR183" s="17" t="s">
        <v>156</v>
      </c>
      <c r="AT183" s="17" t="s">
        <v>152</v>
      </c>
      <c r="AU183" s="17" t="s">
        <v>108</v>
      </c>
      <c r="AY183" s="17" t="s">
        <v>151</v>
      </c>
      <c r="BE183" s="109">
        <f t="shared" si="29"/>
        <v>0</v>
      </c>
      <c r="BF183" s="109">
        <f t="shared" si="30"/>
        <v>0</v>
      </c>
      <c r="BG183" s="109">
        <f t="shared" si="31"/>
        <v>0</v>
      </c>
      <c r="BH183" s="109">
        <f t="shared" si="32"/>
        <v>0</v>
      </c>
      <c r="BI183" s="109">
        <f t="shared" si="33"/>
        <v>0</v>
      </c>
      <c r="BJ183" s="17" t="s">
        <v>25</v>
      </c>
      <c r="BK183" s="109">
        <f t="shared" si="34"/>
        <v>0</v>
      </c>
      <c r="BL183" s="17" t="s">
        <v>156</v>
      </c>
      <c r="BM183" s="17" t="s">
        <v>362</v>
      </c>
    </row>
    <row r="184" spans="2:65" s="1" customFormat="1" ht="44.25" customHeight="1">
      <c r="B184" s="34"/>
      <c r="C184" s="174" t="s">
        <v>363</v>
      </c>
      <c r="D184" s="174" t="s">
        <v>169</v>
      </c>
      <c r="E184" s="175" t="s">
        <v>364</v>
      </c>
      <c r="F184" s="252" t="s">
        <v>365</v>
      </c>
      <c r="G184" s="252"/>
      <c r="H184" s="252"/>
      <c r="I184" s="252"/>
      <c r="J184" s="176" t="s">
        <v>201</v>
      </c>
      <c r="K184" s="177">
        <v>1</v>
      </c>
      <c r="L184" s="253">
        <v>0</v>
      </c>
      <c r="M184" s="254"/>
      <c r="N184" s="255">
        <f t="shared" si="25"/>
        <v>0</v>
      </c>
      <c r="O184" s="249"/>
      <c r="P184" s="249"/>
      <c r="Q184" s="249"/>
      <c r="R184" s="36"/>
      <c r="T184" s="171" t="s">
        <v>23</v>
      </c>
      <c r="U184" s="43" t="s">
        <v>47</v>
      </c>
      <c r="V184" s="35"/>
      <c r="W184" s="172">
        <f t="shared" si="26"/>
        <v>0</v>
      </c>
      <c r="X184" s="172">
        <v>3.4499999999999999E-3</v>
      </c>
      <c r="Y184" s="172">
        <f t="shared" si="27"/>
        <v>3.4499999999999999E-3</v>
      </c>
      <c r="Z184" s="172">
        <v>0</v>
      </c>
      <c r="AA184" s="173">
        <f t="shared" si="28"/>
        <v>0</v>
      </c>
      <c r="AR184" s="17" t="s">
        <v>172</v>
      </c>
      <c r="AT184" s="17" t="s">
        <v>169</v>
      </c>
      <c r="AU184" s="17" t="s">
        <v>108</v>
      </c>
      <c r="AY184" s="17" t="s">
        <v>151</v>
      </c>
      <c r="BE184" s="109">
        <f t="shared" si="29"/>
        <v>0</v>
      </c>
      <c r="BF184" s="109">
        <f t="shared" si="30"/>
        <v>0</v>
      </c>
      <c r="BG184" s="109">
        <f t="shared" si="31"/>
        <v>0</v>
      </c>
      <c r="BH184" s="109">
        <f t="shared" si="32"/>
        <v>0</v>
      </c>
      <c r="BI184" s="109">
        <f t="shared" si="33"/>
        <v>0</v>
      </c>
      <c r="BJ184" s="17" t="s">
        <v>25</v>
      </c>
      <c r="BK184" s="109">
        <f t="shared" si="34"/>
        <v>0</v>
      </c>
      <c r="BL184" s="17" t="s">
        <v>156</v>
      </c>
      <c r="BM184" s="17" t="s">
        <v>366</v>
      </c>
    </row>
    <row r="185" spans="2:65" s="1" customFormat="1" ht="31.5" customHeight="1">
      <c r="B185" s="34"/>
      <c r="C185" s="167" t="s">
        <v>367</v>
      </c>
      <c r="D185" s="167" t="s">
        <v>152</v>
      </c>
      <c r="E185" s="168" t="s">
        <v>368</v>
      </c>
      <c r="F185" s="246" t="s">
        <v>369</v>
      </c>
      <c r="G185" s="246"/>
      <c r="H185" s="246"/>
      <c r="I185" s="246"/>
      <c r="J185" s="169" t="s">
        <v>201</v>
      </c>
      <c r="K185" s="170">
        <v>15</v>
      </c>
      <c r="L185" s="247">
        <v>0</v>
      </c>
      <c r="M185" s="248"/>
      <c r="N185" s="249">
        <f t="shared" si="25"/>
        <v>0</v>
      </c>
      <c r="O185" s="249"/>
      <c r="P185" s="249"/>
      <c r="Q185" s="249"/>
      <c r="R185" s="36"/>
      <c r="T185" s="171" t="s">
        <v>23</v>
      </c>
      <c r="U185" s="43" t="s">
        <v>47</v>
      </c>
      <c r="V185" s="35"/>
      <c r="W185" s="172">
        <f t="shared" si="26"/>
        <v>0</v>
      </c>
      <c r="X185" s="172">
        <v>2.0000000000000002E-5</v>
      </c>
      <c r="Y185" s="172">
        <f t="shared" si="27"/>
        <v>3.0000000000000003E-4</v>
      </c>
      <c r="Z185" s="172">
        <v>0</v>
      </c>
      <c r="AA185" s="173">
        <f t="shared" si="28"/>
        <v>0</v>
      </c>
      <c r="AR185" s="17" t="s">
        <v>156</v>
      </c>
      <c r="AT185" s="17" t="s">
        <v>152</v>
      </c>
      <c r="AU185" s="17" t="s">
        <v>108</v>
      </c>
      <c r="AY185" s="17" t="s">
        <v>151</v>
      </c>
      <c r="BE185" s="109">
        <f t="shared" si="29"/>
        <v>0</v>
      </c>
      <c r="BF185" s="109">
        <f t="shared" si="30"/>
        <v>0</v>
      </c>
      <c r="BG185" s="109">
        <f t="shared" si="31"/>
        <v>0</v>
      </c>
      <c r="BH185" s="109">
        <f t="shared" si="32"/>
        <v>0</v>
      </c>
      <c r="BI185" s="109">
        <f t="shared" si="33"/>
        <v>0</v>
      </c>
      <c r="BJ185" s="17" t="s">
        <v>25</v>
      </c>
      <c r="BK185" s="109">
        <f t="shared" si="34"/>
        <v>0</v>
      </c>
      <c r="BL185" s="17" t="s">
        <v>156</v>
      </c>
      <c r="BM185" s="17" t="s">
        <v>370</v>
      </c>
    </row>
    <row r="186" spans="2:65" s="1" customFormat="1" ht="31.5" customHeight="1">
      <c r="B186" s="34"/>
      <c r="C186" s="174" t="s">
        <v>371</v>
      </c>
      <c r="D186" s="174" t="s">
        <v>169</v>
      </c>
      <c r="E186" s="175" t="s">
        <v>372</v>
      </c>
      <c r="F186" s="252" t="s">
        <v>373</v>
      </c>
      <c r="G186" s="252"/>
      <c r="H186" s="252"/>
      <c r="I186" s="252"/>
      <c r="J186" s="176" t="s">
        <v>201</v>
      </c>
      <c r="K186" s="177">
        <v>6</v>
      </c>
      <c r="L186" s="253">
        <v>0</v>
      </c>
      <c r="M186" s="254"/>
      <c r="N186" s="255">
        <f t="shared" si="25"/>
        <v>0</v>
      </c>
      <c r="O186" s="249"/>
      <c r="P186" s="249"/>
      <c r="Q186" s="249"/>
      <c r="R186" s="36"/>
      <c r="T186" s="171" t="s">
        <v>23</v>
      </c>
      <c r="U186" s="43" t="s">
        <v>47</v>
      </c>
      <c r="V186" s="35"/>
      <c r="W186" s="172">
        <f t="shared" si="26"/>
        <v>0</v>
      </c>
      <c r="X186" s="172">
        <v>3.13E-3</v>
      </c>
      <c r="Y186" s="172">
        <f t="shared" si="27"/>
        <v>1.8779999999999998E-2</v>
      </c>
      <c r="Z186" s="172">
        <v>0</v>
      </c>
      <c r="AA186" s="173">
        <f t="shared" si="28"/>
        <v>0</v>
      </c>
      <c r="AR186" s="17" t="s">
        <v>172</v>
      </c>
      <c r="AT186" s="17" t="s">
        <v>169</v>
      </c>
      <c r="AU186" s="17" t="s">
        <v>108</v>
      </c>
      <c r="AY186" s="17" t="s">
        <v>151</v>
      </c>
      <c r="BE186" s="109">
        <f t="shared" si="29"/>
        <v>0</v>
      </c>
      <c r="BF186" s="109">
        <f t="shared" si="30"/>
        <v>0</v>
      </c>
      <c r="BG186" s="109">
        <f t="shared" si="31"/>
        <v>0</v>
      </c>
      <c r="BH186" s="109">
        <f t="shared" si="32"/>
        <v>0</v>
      </c>
      <c r="BI186" s="109">
        <f t="shared" si="33"/>
        <v>0</v>
      </c>
      <c r="BJ186" s="17" t="s">
        <v>25</v>
      </c>
      <c r="BK186" s="109">
        <f t="shared" si="34"/>
        <v>0</v>
      </c>
      <c r="BL186" s="17" t="s">
        <v>156</v>
      </c>
      <c r="BM186" s="17" t="s">
        <v>374</v>
      </c>
    </row>
    <row r="187" spans="2:65" s="1" customFormat="1" ht="22.5" customHeight="1">
      <c r="B187" s="34"/>
      <c r="C187" s="174" t="s">
        <v>375</v>
      </c>
      <c r="D187" s="174" t="s">
        <v>169</v>
      </c>
      <c r="E187" s="175" t="s">
        <v>376</v>
      </c>
      <c r="F187" s="252" t="s">
        <v>377</v>
      </c>
      <c r="G187" s="252"/>
      <c r="H187" s="252"/>
      <c r="I187" s="252"/>
      <c r="J187" s="176" t="s">
        <v>201</v>
      </c>
      <c r="K187" s="177">
        <v>6</v>
      </c>
      <c r="L187" s="253">
        <v>0</v>
      </c>
      <c r="M187" s="254"/>
      <c r="N187" s="255">
        <f t="shared" si="25"/>
        <v>0</v>
      </c>
      <c r="O187" s="249"/>
      <c r="P187" s="249"/>
      <c r="Q187" s="249"/>
      <c r="R187" s="36"/>
      <c r="T187" s="171" t="s">
        <v>23</v>
      </c>
      <c r="U187" s="43" t="s">
        <v>47</v>
      </c>
      <c r="V187" s="35"/>
      <c r="W187" s="172">
        <f t="shared" si="26"/>
        <v>0</v>
      </c>
      <c r="X187" s="172">
        <v>1.2999999999999999E-3</v>
      </c>
      <c r="Y187" s="172">
        <f t="shared" si="27"/>
        <v>7.7999999999999996E-3</v>
      </c>
      <c r="Z187" s="172">
        <v>0</v>
      </c>
      <c r="AA187" s="173">
        <f t="shared" si="28"/>
        <v>0</v>
      </c>
      <c r="AR187" s="17" t="s">
        <v>172</v>
      </c>
      <c r="AT187" s="17" t="s">
        <v>169</v>
      </c>
      <c r="AU187" s="17" t="s">
        <v>108</v>
      </c>
      <c r="AY187" s="17" t="s">
        <v>151</v>
      </c>
      <c r="BE187" s="109">
        <f t="shared" si="29"/>
        <v>0</v>
      </c>
      <c r="BF187" s="109">
        <f t="shared" si="30"/>
        <v>0</v>
      </c>
      <c r="BG187" s="109">
        <f t="shared" si="31"/>
        <v>0</v>
      </c>
      <c r="BH187" s="109">
        <f t="shared" si="32"/>
        <v>0</v>
      </c>
      <c r="BI187" s="109">
        <f t="shared" si="33"/>
        <v>0</v>
      </c>
      <c r="BJ187" s="17" t="s">
        <v>25</v>
      </c>
      <c r="BK187" s="109">
        <f t="shared" si="34"/>
        <v>0</v>
      </c>
      <c r="BL187" s="17" t="s">
        <v>156</v>
      </c>
      <c r="BM187" s="17" t="s">
        <v>378</v>
      </c>
    </row>
    <row r="188" spans="2:65" s="1" customFormat="1" ht="22.5" customHeight="1">
      <c r="B188" s="34"/>
      <c r="C188" s="174" t="s">
        <v>379</v>
      </c>
      <c r="D188" s="174" t="s">
        <v>169</v>
      </c>
      <c r="E188" s="175" t="s">
        <v>380</v>
      </c>
      <c r="F188" s="252" t="s">
        <v>381</v>
      </c>
      <c r="G188" s="252"/>
      <c r="H188" s="252"/>
      <c r="I188" s="252"/>
      <c r="J188" s="176" t="s">
        <v>201</v>
      </c>
      <c r="K188" s="177">
        <v>3</v>
      </c>
      <c r="L188" s="253">
        <v>0</v>
      </c>
      <c r="M188" s="254"/>
      <c r="N188" s="255">
        <f t="shared" si="25"/>
        <v>0</v>
      </c>
      <c r="O188" s="249"/>
      <c r="P188" s="249"/>
      <c r="Q188" s="249"/>
      <c r="R188" s="36"/>
      <c r="T188" s="171" t="s">
        <v>23</v>
      </c>
      <c r="U188" s="43" t="s">
        <v>47</v>
      </c>
      <c r="V188" s="35"/>
      <c r="W188" s="172">
        <f t="shared" si="26"/>
        <v>0</v>
      </c>
      <c r="X188" s="172">
        <v>1.33E-3</v>
      </c>
      <c r="Y188" s="172">
        <f t="shared" si="27"/>
        <v>3.9900000000000005E-3</v>
      </c>
      <c r="Z188" s="172">
        <v>0</v>
      </c>
      <c r="AA188" s="173">
        <f t="shared" si="28"/>
        <v>0</v>
      </c>
      <c r="AR188" s="17" t="s">
        <v>172</v>
      </c>
      <c r="AT188" s="17" t="s">
        <v>169</v>
      </c>
      <c r="AU188" s="17" t="s">
        <v>108</v>
      </c>
      <c r="AY188" s="17" t="s">
        <v>151</v>
      </c>
      <c r="BE188" s="109">
        <f t="shared" si="29"/>
        <v>0</v>
      </c>
      <c r="BF188" s="109">
        <f t="shared" si="30"/>
        <v>0</v>
      </c>
      <c r="BG188" s="109">
        <f t="shared" si="31"/>
        <v>0</v>
      </c>
      <c r="BH188" s="109">
        <f t="shared" si="32"/>
        <v>0</v>
      </c>
      <c r="BI188" s="109">
        <f t="shared" si="33"/>
        <v>0</v>
      </c>
      <c r="BJ188" s="17" t="s">
        <v>25</v>
      </c>
      <c r="BK188" s="109">
        <f t="shared" si="34"/>
        <v>0</v>
      </c>
      <c r="BL188" s="17" t="s">
        <v>156</v>
      </c>
      <c r="BM188" s="17" t="s">
        <v>382</v>
      </c>
    </row>
    <row r="189" spans="2:65" s="1" customFormat="1" ht="22.5" customHeight="1">
      <c r="B189" s="34"/>
      <c r="C189" s="167" t="s">
        <v>383</v>
      </c>
      <c r="D189" s="167" t="s">
        <v>152</v>
      </c>
      <c r="E189" s="168" t="s">
        <v>384</v>
      </c>
      <c r="F189" s="246" t="s">
        <v>385</v>
      </c>
      <c r="G189" s="246"/>
      <c r="H189" s="246"/>
      <c r="I189" s="246"/>
      <c r="J189" s="169" t="s">
        <v>201</v>
      </c>
      <c r="K189" s="170">
        <v>1</v>
      </c>
      <c r="L189" s="247">
        <v>0</v>
      </c>
      <c r="M189" s="248"/>
      <c r="N189" s="249">
        <f t="shared" si="25"/>
        <v>0</v>
      </c>
      <c r="O189" s="249"/>
      <c r="P189" s="249"/>
      <c r="Q189" s="249"/>
      <c r="R189" s="36"/>
      <c r="T189" s="171" t="s">
        <v>23</v>
      </c>
      <c r="U189" s="43" t="s">
        <v>47</v>
      </c>
      <c r="V189" s="35"/>
      <c r="W189" s="172">
        <f t="shared" si="26"/>
        <v>0</v>
      </c>
      <c r="X189" s="172">
        <v>1.23E-3</v>
      </c>
      <c r="Y189" s="172">
        <f t="shared" si="27"/>
        <v>1.23E-3</v>
      </c>
      <c r="Z189" s="172">
        <v>0</v>
      </c>
      <c r="AA189" s="173">
        <f t="shared" si="28"/>
        <v>0</v>
      </c>
      <c r="AR189" s="17" t="s">
        <v>156</v>
      </c>
      <c r="AT189" s="17" t="s">
        <v>152</v>
      </c>
      <c r="AU189" s="17" t="s">
        <v>108</v>
      </c>
      <c r="AY189" s="17" t="s">
        <v>151</v>
      </c>
      <c r="BE189" s="109">
        <f t="shared" si="29"/>
        <v>0</v>
      </c>
      <c r="BF189" s="109">
        <f t="shared" si="30"/>
        <v>0</v>
      </c>
      <c r="BG189" s="109">
        <f t="shared" si="31"/>
        <v>0</v>
      </c>
      <c r="BH189" s="109">
        <f t="shared" si="32"/>
        <v>0</v>
      </c>
      <c r="BI189" s="109">
        <f t="shared" si="33"/>
        <v>0</v>
      </c>
      <c r="BJ189" s="17" t="s">
        <v>25</v>
      </c>
      <c r="BK189" s="109">
        <f t="shared" si="34"/>
        <v>0</v>
      </c>
      <c r="BL189" s="17" t="s">
        <v>156</v>
      </c>
      <c r="BM189" s="17" t="s">
        <v>386</v>
      </c>
    </row>
    <row r="190" spans="2:65" s="1" customFormat="1" ht="22.5" customHeight="1">
      <c r="B190" s="34"/>
      <c r="C190" s="167" t="s">
        <v>387</v>
      </c>
      <c r="D190" s="167" t="s">
        <v>152</v>
      </c>
      <c r="E190" s="168" t="s">
        <v>388</v>
      </c>
      <c r="F190" s="246" t="s">
        <v>389</v>
      </c>
      <c r="G190" s="246"/>
      <c r="H190" s="246"/>
      <c r="I190" s="246"/>
      <c r="J190" s="169" t="s">
        <v>201</v>
      </c>
      <c r="K190" s="170">
        <v>1</v>
      </c>
      <c r="L190" s="247">
        <v>0</v>
      </c>
      <c r="M190" s="248"/>
      <c r="N190" s="249">
        <f t="shared" si="25"/>
        <v>0</v>
      </c>
      <c r="O190" s="249"/>
      <c r="P190" s="249"/>
      <c r="Q190" s="249"/>
      <c r="R190" s="36"/>
      <c r="T190" s="171" t="s">
        <v>23</v>
      </c>
      <c r="U190" s="43" t="s">
        <v>47</v>
      </c>
      <c r="V190" s="35"/>
      <c r="W190" s="172">
        <f t="shared" si="26"/>
        <v>0</v>
      </c>
      <c r="X190" s="172">
        <v>1.75E-3</v>
      </c>
      <c r="Y190" s="172">
        <f t="shared" si="27"/>
        <v>1.75E-3</v>
      </c>
      <c r="Z190" s="172">
        <v>0</v>
      </c>
      <c r="AA190" s="173">
        <f t="shared" si="28"/>
        <v>0</v>
      </c>
      <c r="AR190" s="17" t="s">
        <v>156</v>
      </c>
      <c r="AT190" s="17" t="s">
        <v>152</v>
      </c>
      <c r="AU190" s="17" t="s">
        <v>108</v>
      </c>
      <c r="AY190" s="17" t="s">
        <v>151</v>
      </c>
      <c r="BE190" s="109">
        <f t="shared" si="29"/>
        <v>0</v>
      </c>
      <c r="BF190" s="109">
        <f t="shared" si="30"/>
        <v>0</v>
      </c>
      <c r="BG190" s="109">
        <f t="shared" si="31"/>
        <v>0</v>
      </c>
      <c r="BH190" s="109">
        <f t="shared" si="32"/>
        <v>0</v>
      </c>
      <c r="BI190" s="109">
        <f t="shared" si="33"/>
        <v>0</v>
      </c>
      <c r="BJ190" s="17" t="s">
        <v>25</v>
      </c>
      <c r="BK190" s="109">
        <f t="shared" si="34"/>
        <v>0</v>
      </c>
      <c r="BL190" s="17" t="s">
        <v>156</v>
      </c>
      <c r="BM190" s="17" t="s">
        <v>390</v>
      </c>
    </row>
    <row r="191" spans="2:65" s="1" customFormat="1" ht="22.5" customHeight="1">
      <c r="B191" s="34"/>
      <c r="C191" s="167" t="s">
        <v>391</v>
      </c>
      <c r="D191" s="167" t="s">
        <v>152</v>
      </c>
      <c r="E191" s="168" t="s">
        <v>392</v>
      </c>
      <c r="F191" s="246" t="s">
        <v>393</v>
      </c>
      <c r="G191" s="246"/>
      <c r="H191" s="246"/>
      <c r="I191" s="246"/>
      <c r="J191" s="169" t="s">
        <v>201</v>
      </c>
      <c r="K191" s="170">
        <v>2</v>
      </c>
      <c r="L191" s="247">
        <v>0</v>
      </c>
      <c r="M191" s="248"/>
      <c r="N191" s="249">
        <f t="shared" si="25"/>
        <v>0</v>
      </c>
      <c r="O191" s="249"/>
      <c r="P191" s="249"/>
      <c r="Q191" s="249"/>
      <c r="R191" s="36"/>
      <c r="T191" s="171" t="s">
        <v>23</v>
      </c>
      <c r="U191" s="43" t="s">
        <v>47</v>
      </c>
      <c r="V191" s="35"/>
      <c r="W191" s="172">
        <f t="shared" si="26"/>
        <v>0</v>
      </c>
      <c r="X191" s="172">
        <v>2.3800000000000002E-3</v>
      </c>
      <c r="Y191" s="172">
        <f t="shared" si="27"/>
        <v>4.7600000000000003E-3</v>
      </c>
      <c r="Z191" s="172">
        <v>0</v>
      </c>
      <c r="AA191" s="173">
        <f t="shared" si="28"/>
        <v>0</v>
      </c>
      <c r="AR191" s="17" t="s">
        <v>156</v>
      </c>
      <c r="AT191" s="17" t="s">
        <v>152</v>
      </c>
      <c r="AU191" s="17" t="s">
        <v>108</v>
      </c>
      <c r="AY191" s="17" t="s">
        <v>151</v>
      </c>
      <c r="BE191" s="109">
        <f t="shared" si="29"/>
        <v>0</v>
      </c>
      <c r="BF191" s="109">
        <f t="shared" si="30"/>
        <v>0</v>
      </c>
      <c r="BG191" s="109">
        <f t="shared" si="31"/>
        <v>0</v>
      </c>
      <c r="BH191" s="109">
        <f t="shared" si="32"/>
        <v>0</v>
      </c>
      <c r="BI191" s="109">
        <f t="shared" si="33"/>
        <v>0</v>
      </c>
      <c r="BJ191" s="17" t="s">
        <v>25</v>
      </c>
      <c r="BK191" s="109">
        <f t="shared" si="34"/>
        <v>0</v>
      </c>
      <c r="BL191" s="17" t="s">
        <v>156</v>
      </c>
      <c r="BM191" s="17" t="s">
        <v>394</v>
      </c>
    </row>
    <row r="192" spans="2:65" s="1" customFormat="1" ht="22.5" customHeight="1">
      <c r="B192" s="34"/>
      <c r="C192" s="167" t="s">
        <v>395</v>
      </c>
      <c r="D192" s="167" t="s">
        <v>152</v>
      </c>
      <c r="E192" s="168" t="s">
        <v>396</v>
      </c>
      <c r="F192" s="246" t="s">
        <v>397</v>
      </c>
      <c r="G192" s="246"/>
      <c r="H192" s="246"/>
      <c r="I192" s="246"/>
      <c r="J192" s="169" t="s">
        <v>201</v>
      </c>
      <c r="K192" s="170">
        <v>4</v>
      </c>
      <c r="L192" s="247">
        <v>0</v>
      </c>
      <c r="M192" s="248"/>
      <c r="N192" s="249">
        <f t="shared" si="25"/>
        <v>0</v>
      </c>
      <c r="O192" s="249"/>
      <c r="P192" s="249"/>
      <c r="Q192" s="249"/>
      <c r="R192" s="36"/>
      <c r="T192" s="171" t="s">
        <v>23</v>
      </c>
      <c r="U192" s="43" t="s">
        <v>47</v>
      </c>
      <c r="V192" s="35"/>
      <c r="W192" s="172">
        <f t="shared" si="26"/>
        <v>0</v>
      </c>
      <c r="X192" s="172">
        <v>3.7299999999999998E-3</v>
      </c>
      <c r="Y192" s="172">
        <f t="shared" si="27"/>
        <v>1.4919999999999999E-2</v>
      </c>
      <c r="Z192" s="172">
        <v>0</v>
      </c>
      <c r="AA192" s="173">
        <f t="shared" si="28"/>
        <v>0</v>
      </c>
      <c r="AR192" s="17" t="s">
        <v>156</v>
      </c>
      <c r="AT192" s="17" t="s">
        <v>152</v>
      </c>
      <c r="AU192" s="17" t="s">
        <v>108</v>
      </c>
      <c r="AY192" s="17" t="s">
        <v>151</v>
      </c>
      <c r="BE192" s="109">
        <f t="shared" si="29"/>
        <v>0</v>
      </c>
      <c r="BF192" s="109">
        <f t="shared" si="30"/>
        <v>0</v>
      </c>
      <c r="BG192" s="109">
        <f t="shared" si="31"/>
        <v>0</v>
      </c>
      <c r="BH192" s="109">
        <f t="shared" si="32"/>
        <v>0</v>
      </c>
      <c r="BI192" s="109">
        <f t="shared" si="33"/>
        <v>0</v>
      </c>
      <c r="BJ192" s="17" t="s">
        <v>25</v>
      </c>
      <c r="BK192" s="109">
        <f t="shared" si="34"/>
        <v>0</v>
      </c>
      <c r="BL192" s="17" t="s">
        <v>156</v>
      </c>
      <c r="BM192" s="17" t="s">
        <v>398</v>
      </c>
    </row>
    <row r="193" spans="2:65" s="1" customFormat="1" ht="22.5" customHeight="1">
      <c r="B193" s="34"/>
      <c r="C193" s="167" t="s">
        <v>399</v>
      </c>
      <c r="D193" s="167" t="s">
        <v>152</v>
      </c>
      <c r="E193" s="168" t="s">
        <v>400</v>
      </c>
      <c r="F193" s="246" t="s">
        <v>401</v>
      </c>
      <c r="G193" s="246"/>
      <c r="H193" s="246"/>
      <c r="I193" s="246"/>
      <c r="J193" s="169" t="s">
        <v>201</v>
      </c>
      <c r="K193" s="170">
        <v>26</v>
      </c>
      <c r="L193" s="247">
        <v>0</v>
      </c>
      <c r="M193" s="248"/>
      <c r="N193" s="249">
        <f t="shared" si="25"/>
        <v>0</v>
      </c>
      <c r="O193" s="249"/>
      <c r="P193" s="249"/>
      <c r="Q193" s="249"/>
      <c r="R193" s="36"/>
      <c r="T193" s="171" t="s">
        <v>23</v>
      </c>
      <c r="U193" s="43" t="s">
        <v>47</v>
      </c>
      <c r="V193" s="35"/>
      <c r="W193" s="172">
        <f t="shared" si="26"/>
        <v>0</v>
      </c>
      <c r="X193" s="172">
        <v>3.7299999999999998E-3</v>
      </c>
      <c r="Y193" s="172">
        <f t="shared" si="27"/>
        <v>9.6979999999999997E-2</v>
      </c>
      <c r="Z193" s="172">
        <v>0</v>
      </c>
      <c r="AA193" s="173">
        <f t="shared" si="28"/>
        <v>0</v>
      </c>
      <c r="AR193" s="17" t="s">
        <v>156</v>
      </c>
      <c r="AT193" s="17" t="s">
        <v>152</v>
      </c>
      <c r="AU193" s="17" t="s">
        <v>108</v>
      </c>
      <c r="AY193" s="17" t="s">
        <v>151</v>
      </c>
      <c r="BE193" s="109">
        <f t="shared" si="29"/>
        <v>0</v>
      </c>
      <c r="BF193" s="109">
        <f t="shared" si="30"/>
        <v>0</v>
      </c>
      <c r="BG193" s="109">
        <f t="shared" si="31"/>
        <v>0</v>
      </c>
      <c r="BH193" s="109">
        <f t="shared" si="32"/>
        <v>0</v>
      </c>
      <c r="BI193" s="109">
        <f t="shared" si="33"/>
        <v>0</v>
      </c>
      <c r="BJ193" s="17" t="s">
        <v>25</v>
      </c>
      <c r="BK193" s="109">
        <f t="shared" si="34"/>
        <v>0</v>
      </c>
      <c r="BL193" s="17" t="s">
        <v>156</v>
      </c>
      <c r="BM193" s="17" t="s">
        <v>402</v>
      </c>
    </row>
    <row r="194" spans="2:65" s="1" customFormat="1" ht="31.5" customHeight="1">
      <c r="B194" s="34"/>
      <c r="C194" s="167" t="s">
        <v>403</v>
      </c>
      <c r="D194" s="167" t="s">
        <v>152</v>
      </c>
      <c r="E194" s="168" t="s">
        <v>404</v>
      </c>
      <c r="F194" s="246" t="s">
        <v>405</v>
      </c>
      <c r="G194" s="246"/>
      <c r="H194" s="246"/>
      <c r="I194" s="246"/>
      <c r="J194" s="169" t="s">
        <v>201</v>
      </c>
      <c r="K194" s="170">
        <v>6</v>
      </c>
      <c r="L194" s="247">
        <v>0</v>
      </c>
      <c r="M194" s="248"/>
      <c r="N194" s="249">
        <f t="shared" si="25"/>
        <v>0</v>
      </c>
      <c r="O194" s="249"/>
      <c r="P194" s="249"/>
      <c r="Q194" s="249"/>
      <c r="R194" s="36"/>
      <c r="T194" s="171" t="s">
        <v>23</v>
      </c>
      <c r="U194" s="43" t="s">
        <v>47</v>
      </c>
      <c r="V194" s="35"/>
      <c r="W194" s="172">
        <f t="shared" si="26"/>
        <v>0</v>
      </c>
      <c r="X194" s="172">
        <v>3.7299999999999998E-3</v>
      </c>
      <c r="Y194" s="172">
        <f t="shared" si="27"/>
        <v>2.2379999999999997E-2</v>
      </c>
      <c r="Z194" s="172">
        <v>0</v>
      </c>
      <c r="AA194" s="173">
        <f t="shared" si="28"/>
        <v>0</v>
      </c>
      <c r="AR194" s="17" t="s">
        <v>156</v>
      </c>
      <c r="AT194" s="17" t="s">
        <v>152</v>
      </c>
      <c r="AU194" s="17" t="s">
        <v>108</v>
      </c>
      <c r="AY194" s="17" t="s">
        <v>151</v>
      </c>
      <c r="BE194" s="109">
        <f t="shared" si="29"/>
        <v>0</v>
      </c>
      <c r="BF194" s="109">
        <f t="shared" si="30"/>
        <v>0</v>
      </c>
      <c r="BG194" s="109">
        <f t="shared" si="31"/>
        <v>0</v>
      </c>
      <c r="BH194" s="109">
        <f t="shared" si="32"/>
        <v>0</v>
      </c>
      <c r="BI194" s="109">
        <f t="shared" si="33"/>
        <v>0</v>
      </c>
      <c r="BJ194" s="17" t="s">
        <v>25</v>
      </c>
      <c r="BK194" s="109">
        <f t="shared" si="34"/>
        <v>0</v>
      </c>
      <c r="BL194" s="17" t="s">
        <v>156</v>
      </c>
      <c r="BM194" s="17" t="s">
        <v>406</v>
      </c>
    </row>
    <row r="195" spans="2:65" s="1" customFormat="1" ht="44.25" customHeight="1">
      <c r="B195" s="34"/>
      <c r="C195" s="167" t="s">
        <v>407</v>
      </c>
      <c r="D195" s="167" t="s">
        <v>152</v>
      </c>
      <c r="E195" s="168" t="s">
        <v>408</v>
      </c>
      <c r="F195" s="246" t="s">
        <v>409</v>
      </c>
      <c r="G195" s="246"/>
      <c r="H195" s="246"/>
      <c r="I195" s="246"/>
      <c r="J195" s="169" t="s">
        <v>201</v>
      </c>
      <c r="K195" s="170">
        <v>1</v>
      </c>
      <c r="L195" s="247">
        <v>0</v>
      </c>
      <c r="M195" s="248"/>
      <c r="N195" s="249">
        <f t="shared" si="25"/>
        <v>0</v>
      </c>
      <c r="O195" s="249"/>
      <c r="P195" s="249"/>
      <c r="Q195" s="249"/>
      <c r="R195" s="36"/>
      <c r="T195" s="171" t="s">
        <v>23</v>
      </c>
      <c r="U195" s="43" t="s">
        <v>47</v>
      </c>
      <c r="V195" s="35"/>
      <c r="W195" s="172">
        <f t="shared" si="26"/>
        <v>0</v>
      </c>
      <c r="X195" s="172">
        <v>6.5599999999999999E-3</v>
      </c>
      <c r="Y195" s="172">
        <f t="shared" si="27"/>
        <v>6.5599999999999999E-3</v>
      </c>
      <c r="Z195" s="172">
        <v>0</v>
      </c>
      <c r="AA195" s="173">
        <f t="shared" si="28"/>
        <v>0</v>
      </c>
      <c r="AR195" s="17" t="s">
        <v>156</v>
      </c>
      <c r="AT195" s="17" t="s">
        <v>152</v>
      </c>
      <c r="AU195" s="17" t="s">
        <v>108</v>
      </c>
      <c r="AY195" s="17" t="s">
        <v>151</v>
      </c>
      <c r="BE195" s="109">
        <f t="shared" si="29"/>
        <v>0</v>
      </c>
      <c r="BF195" s="109">
        <f t="shared" si="30"/>
        <v>0</v>
      </c>
      <c r="BG195" s="109">
        <f t="shared" si="31"/>
        <v>0</v>
      </c>
      <c r="BH195" s="109">
        <f t="shared" si="32"/>
        <v>0</v>
      </c>
      <c r="BI195" s="109">
        <f t="shared" si="33"/>
        <v>0</v>
      </c>
      <c r="BJ195" s="17" t="s">
        <v>25</v>
      </c>
      <c r="BK195" s="109">
        <f t="shared" si="34"/>
        <v>0</v>
      </c>
      <c r="BL195" s="17" t="s">
        <v>156</v>
      </c>
      <c r="BM195" s="17" t="s">
        <v>410</v>
      </c>
    </row>
    <row r="196" spans="2:65" s="1" customFormat="1" ht="31.5" customHeight="1">
      <c r="B196" s="34"/>
      <c r="C196" s="167" t="s">
        <v>411</v>
      </c>
      <c r="D196" s="167" t="s">
        <v>152</v>
      </c>
      <c r="E196" s="168" t="s">
        <v>412</v>
      </c>
      <c r="F196" s="246" t="s">
        <v>413</v>
      </c>
      <c r="G196" s="246"/>
      <c r="H196" s="246"/>
      <c r="I196" s="246"/>
      <c r="J196" s="169" t="s">
        <v>155</v>
      </c>
      <c r="K196" s="170">
        <v>1</v>
      </c>
      <c r="L196" s="247">
        <v>0</v>
      </c>
      <c r="M196" s="248"/>
      <c r="N196" s="249">
        <f t="shared" si="25"/>
        <v>0</v>
      </c>
      <c r="O196" s="249"/>
      <c r="P196" s="249"/>
      <c r="Q196" s="249"/>
      <c r="R196" s="36"/>
      <c r="T196" s="171" t="s">
        <v>23</v>
      </c>
      <c r="U196" s="43" t="s">
        <v>47</v>
      </c>
      <c r="V196" s="35"/>
      <c r="W196" s="172">
        <f t="shared" si="26"/>
        <v>0</v>
      </c>
      <c r="X196" s="172">
        <v>1.9000000000000001E-4</v>
      </c>
      <c r="Y196" s="172">
        <f t="shared" si="27"/>
        <v>1.9000000000000001E-4</v>
      </c>
      <c r="Z196" s="172">
        <v>0</v>
      </c>
      <c r="AA196" s="173">
        <f t="shared" si="28"/>
        <v>0</v>
      </c>
      <c r="AR196" s="17" t="s">
        <v>156</v>
      </c>
      <c r="AT196" s="17" t="s">
        <v>152</v>
      </c>
      <c r="AU196" s="17" t="s">
        <v>108</v>
      </c>
      <c r="AY196" s="17" t="s">
        <v>151</v>
      </c>
      <c r="BE196" s="109">
        <f t="shared" si="29"/>
        <v>0</v>
      </c>
      <c r="BF196" s="109">
        <f t="shared" si="30"/>
        <v>0</v>
      </c>
      <c r="BG196" s="109">
        <f t="shared" si="31"/>
        <v>0</v>
      </c>
      <c r="BH196" s="109">
        <f t="shared" si="32"/>
        <v>0</v>
      </c>
      <c r="BI196" s="109">
        <f t="shared" si="33"/>
        <v>0</v>
      </c>
      <c r="BJ196" s="17" t="s">
        <v>25</v>
      </c>
      <c r="BK196" s="109">
        <f t="shared" si="34"/>
        <v>0</v>
      </c>
      <c r="BL196" s="17" t="s">
        <v>156</v>
      </c>
      <c r="BM196" s="17" t="s">
        <v>414</v>
      </c>
    </row>
    <row r="197" spans="2:65" s="1" customFormat="1" ht="31.5" customHeight="1">
      <c r="B197" s="34"/>
      <c r="C197" s="167" t="s">
        <v>415</v>
      </c>
      <c r="D197" s="167" t="s">
        <v>152</v>
      </c>
      <c r="E197" s="168" t="s">
        <v>416</v>
      </c>
      <c r="F197" s="246" t="s">
        <v>417</v>
      </c>
      <c r="G197" s="246"/>
      <c r="H197" s="246"/>
      <c r="I197" s="246"/>
      <c r="J197" s="169" t="s">
        <v>155</v>
      </c>
      <c r="K197" s="170">
        <v>1</v>
      </c>
      <c r="L197" s="247">
        <v>0</v>
      </c>
      <c r="M197" s="248"/>
      <c r="N197" s="249">
        <f t="shared" si="25"/>
        <v>0</v>
      </c>
      <c r="O197" s="249"/>
      <c r="P197" s="249"/>
      <c r="Q197" s="249"/>
      <c r="R197" s="36"/>
      <c r="T197" s="171" t="s">
        <v>23</v>
      </c>
      <c r="U197" s="43" t="s">
        <v>47</v>
      </c>
      <c r="V197" s="35"/>
      <c r="W197" s="172">
        <f t="shared" si="26"/>
        <v>0</v>
      </c>
      <c r="X197" s="172">
        <v>1.0000000000000001E-5</v>
      </c>
      <c r="Y197" s="172">
        <f t="shared" si="27"/>
        <v>1.0000000000000001E-5</v>
      </c>
      <c r="Z197" s="172">
        <v>0</v>
      </c>
      <c r="AA197" s="173">
        <f t="shared" si="28"/>
        <v>0</v>
      </c>
      <c r="AR197" s="17" t="s">
        <v>156</v>
      </c>
      <c r="AT197" s="17" t="s">
        <v>152</v>
      </c>
      <c r="AU197" s="17" t="s">
        <v>108</v>
      </c>
      <c r="AY197" s="17" t="s">
        <v>151</v>
      </c>
      <c r="BE197" s="109">
        <f t="shared" si="29"/>
        <v>0</v>
      </c>
      <c r="BF197" s="109">
        <f t="shared" si="30"/>
        <v>0</v>
      </c>
      <c r="BG197" s="109">
        <f t="shared" si="31"/>
        <v>0</v>
      </c>
      <c r="BH197" s="109">
        <f t="shared" si="32"/>
        <v>0</v>
      </c>
      <c r="BI197" s="109">
        <f t="shared" si="33"/>
        <v>0</v>
      </c>
      <c r="BJ197" s="17" t="s">
        <v>25</v>
      </c>
      <c r="BK197" s="109">
        <f t="shared" si="34"/>
        <v>0</v>
      </c>
      <c r="BL197" s="17" t="s">
        <v>156</v>
      </c>
      <c r="BM197" s="17" t="s">
        <v>418</v>
      </c>
    </row>
    <row r="198" spans="2:65" s="1" customFormat="1" ht="44.25" customHeight="1">
      <c r="B198" s="34"/>
      <c r="C198" s="167" t="s">
        <v>419</v>
      </c>
      <c r="D198" s="167" t="s">
        <v>152</v>
      </c>
      <c r="E198" s="168" t="s">
        <v>420</v>
      </c>
      <c r="F198" s="246" t="s">
        <v>421</v>
      </c>
      <c r="G198" s="246"/>
      <c r="H198" s="246"/>
      <c r="I198" s="246"/>
      <c r="J198" s="169" t="s">
        <v>201</v>
      </c>
      <c r="K198" s="170">
        <v>4</v>
      </c>
      <c r="L198" s="247">
        <v>0</v>
      </c>
      <c r="M198" s="248"/>
      <c r="N198" s="249">
        <f t="shared" si="25"/>
        <v>0</v>
      </c>
      <c r="O198" s="249"/>
      <c r="P198" s="249"/>
      <c r="Q198" s="249"/>
      <c r="R198" s="36"/>
      <c r="T198" s="171" t="s">
        <v>23</v>
      </c>
      <c r="U198" s="43" t="s">
        <v>47</v>
      </c>
      <c r="V198" s="35"/>
      <c r="W198" s="172">
        <f t="shared" si="26"/>
        <v>0</v>
      </c>
      <c r="X198" s="172">
        <v>0</v>
      </c>
      <c r="Y198" s="172">
        <f t="shared" si="27"/>
        <v>0</v>
      </c>
      <c r="Z198" s="172">
        <v>0</v>
      </c>
      <c r="AA198" s="173">
        <f t="shared" si="28"/>
        <v>0</v>
      </c>
      <c r="AR198" s="17" t="s">
        <v>156</v>
      </c>
      <c r="AT198" s="17" t="s">
        <v>152</v>
      </c>
      <c r="AU198" s="17" t="s">
        <v>108</v>
      </c>
      <c r="AY198" s="17" t="s">
        <v>151</v>
      </c>
      <c r="BE198" s="109">
        <f t="shared" si="29"/>
        <v>0</v>
      </c>
      <c r="BF198" s="109">
        <f t="shared" si="30"/>
        <v>0</v>
      </c>
      <c r="BG198" s="109">
        <f t="shared" si="31"/>
        <v>0</v>
      </c>
      <c r="BH198" s="109">
        <f t="shared" si="32"/>
        <v>0</v>
      </c>
      <c r="BI198" s="109">
        <f t="shared" si="33"/>
        <v>0</v>
      </c>
      <c r="BJ198" s="17" t="s">
        <v>25</v>
      </c>
      <c r="BK198" s="109">
        <f t="shared" si="34"/>
        <v>0</v>
      </c>
      <c r="BL198" s="17" t="s">
        <v>156</v>
      </c>
      <c r="BM198" s="17" t="s">
        <v>422</v>
      </c>
    </row>
    <row r="199" spans="2:65" s="1" customFormat="1" ht="22.5" customHeight="1">
      <c r="B199" s="34"/>
      <c r="C199" s="167" t="s">
        <v>423</v>
      </c>
      <c r="D199" s="167" t="s">
        <v>152</v>
      </c>
      <c r="E199" s="168" t="s">
        <v>424</v>
      </c>
      <c r="F199" s="246" t="s">
        <v>425</v>
      </c>
      <c r="G199" s="246"/>
      <c r="H199" s="246"/>
      <c r="I199" s="246"/>
      <c r="J199" s="169" t="s">
        <v>201</v>
      </c>
      <c r="K199" s="170">
        <v>1</v>
      </c>
      <c r="L199" s="247">
        <v>0</v>
      </c>
      <c r="M199" s="248"/>
      <c r="N199" s="249">
        <f t="shared" si="25"/>
        <v>0</v>
      </c>
      <c r="O199" s="249"/>
      <c r="P199" s="249"/>
      <c r="Q199" s="249"/>
      <c r="R199" s="36"/>
      <c r="T199" s="171" t="s">
        <v>23</v>
      </c>
      <c r="U199" s="43" t="s">
        <v>47</v>
      </c>
      <c r="V199" s="35"/>
      <c r="W199" s="172">
        <f t="shared" si="26"/>
        <v>0</v>
      </c>
      <c r="X199" s="172">
        <v>0</v>
      </c>
      <c r="Y199" s="172">
        <f t="shared" si="27"/>
        <v>0</v>
      </c>
      <c r="Z199" s="172">
        <v>0</v>
      </c>
      <c r="AA199" s="173">
        <f t="shared" si="28"/>
        <v>0</v>
      </c>
      <c r="AR199" s="17" t="s">
        <v>156</v>
      </c>
      <c r="AT199" s="17" t="s">
        <v>152</v>
      </c>
      <c r="AU199" s="17" t="s">
        <v>108</v>
      </c>
      <c r="AY199" s="17" t="s">
        <v>151</v>
      </c>
      <c r="BE199" s="109">
        <f t="shared" si="29"/>
        <v>0</v>
      </c>
      <c r="BF199" s="109">
        <f t="shared" si="30"/>
        <v>0</v>
      </c>
      <c r="BG199" s="109">
        <f t="shared" si="31"/>
        <v>0</v>
      </c>
      <c r="BH199" s="109">
        <f t="shared" si="32"/>
        <v>0</v>
      </c>
      <c r="BI199" s="109">
        <f t="shared" si="33"/>
        <v>0</v>
      </c>
      <c r="BJ199" s="17" t="s">
        <v>25</v>
      </c>
      <c r="BK199" s="109">
        <f t="shared" si="34"/>
        <v>0</v>
      </c>
      <c r="BL199" s="17" t="s">
        <v>156</v>
      </c>
      <c r="BM199" s="17" t="s">
        <v>426</v>
      </c>
    </row>
    <row r="200" spans="2:65" s="1" customFormat="1" ht="31.5" customHeight="1">
      <c r="B200" s="34"/>
      <c r="C200" s="167" t="s">
        <v>427</v>
      </c>
      <c r="D200" s="167" t="s">
        <v>152</v>
      </c>
      <c r="E200" s="168" t="s">
        <v>428</v>
      </c>
      <c r="F200" s="246" t="s">
        <v>429</v>
      </c>
      <c r="G200" s="246"/>
      <c r="H200" s="246"/>
      <c r="I200" s="246"/>
      <c r="J200" s="169" t="s">
        <v>201</v>
      </c>
      <c r="K200" s="170">
        <v>2</v>
      </c>
      <c r="L200" s="247">
        <v>0</v>
      </c>
      <c r="M200" s="248"/>
      <c r="N200" s="249">
        <f t="shared" si="25"/>
        <v>0</v>
      </c>
      <c r="O200" s="249"/>
      <c r="P200" s="249"/>
      <c r="Q200" s="249"/>
      <c r="R200" s="36"/>
      <c r="T200" s="171" t="s">
        <v>23</v>
      </c>
      <c r="U200" s="43" t="s">
        <v>47</v>
      </c>
      <c r="V200" s="35"/>
      <c r="W200" s="172">
        <f t="shared" si="26"/>
        <v>0</v>
      </c>
      <c r="X200" s="172">
        <v>0</v>
      </c>
      <c r="Y200" s="172">
        <f t="shared" si="27"/>
        <v>0</v>
      </c>
      <c r="Z200" s="172">
        <v>0</v>
      </c>
      <c r="AA200" s="173">
        <f t="shared" si="28"/>
        <v>0</v>
      </c>
      <c r="AR200" s="17" t="s">
        <v>156</v>
      </c>
      <c r="AT200" s="17" t="s">
        <v>152</v>
      </c>
      <c r="AU200" s="17" t="s">
        <v>108</v>
      </c>
      <c r="AY200" s="17" t="s">
        <v>151</v>
      </c>
      <c r="BE200" s="109">
        <f t="shared" si="29"/>
        <v>0</v>
      </c>
      <c r="BF200" s="109">
        <f t="shared" si="30"/>
        <v>0</v>
      </c>
      <c r="BG200" s="109">
        <f t="shared" si="31"/>
        <v>0</v>
      </c>
      <c r="BH200" s="109">
        <f t="shared" si="32"/>
        <v>0</v>
      </c>
      <c r="BI200" s="109">
        <f t="shared" si="33"/>
        <v>0</v>
      </c>
      <c r="BJ200" s="17" t="s">
        <v>25</v>
      </c>
      <c r="BK200" s="109">
        <f t="shared" si="34"/>
        <v>0</v>
      </c>
      <c r="BL200" s="17" t="s">
        <v>156</v>
      </c>
      <c r="BM200" s="17" t="s">
        <v>430</v>
      </c>
    </row>
    <row r="201" spans="2:65" s="1" customFormat="1" ht="44.25" customHeight="1">
      <c r="B201" s="34"/>
      <c r="C201" s="167" t="s">
        <v>431</v>
      </c>
      <c r="D201" s="167" t="s">
        <v>152</v>
      </c>
      <c r="E201" s="168" t="s">
        <v>432</v>
      </c>
      <c r="F201" s="246" t="s">
        <v>433</v>
      </c>
      <c r="G201" s="246"/>
      <c r="H201" s="246"/>
      <c r="I201" s="246"/>
      <c r="J201" s="169" t="s">
        <v>196</v>
      </c>
      <c r="K201" s="170">
        <v>1</v>
      </c>
      <c r="L201" s="247">
        <v>0</v>
      </c>
      <c r="M201" s="248"/>
      <c r="N201" s="249">
        <f t="shared" si="25"/>
        <v>0</v>
      </c>
      <c r="O201" s="249"/>
      <c r="P201" s="249"/>
      <c r="Q201" s="249"/>
      <c r="R201" s="36"/>
      <c r="T201" s="171" t="s">
        <v>23</v>
      </c>
      <c r="U201" s="43" t="s">
        <v>47</v>
      </c>
      <c r="V201" s="35"/>
      <c r="W201" s="172">
        <f t="shared" si="26"/>
        <v>0</v>
      </c>
      <c r="X201" s="172">
        <v>0</v>
      </c>
      <c r="Y201" s="172">
        <f t="shared" si="27"/>
        <v>0</v>
      </c>
      <c r="Z201" s="172">
        <v>0</v>
      </c>
      <c r="AA201" s="173">
        <f t="shared" si="28"/>
        <v>0</v>
      </c>
      <c r="AR201" s="17" t="s">
        <v>156</v>
      </c>
      <c r="AT201" s="17" t="s">
        <v>152</v>
      </c>
      <c r="AU201" s="17" t="s">
        <v>108</v>
      </c>
      <c r="AY201" s="17" t="s">
        <v>151</v>
      </c>
      <c r="BE201" s="109">
        <f t="shared" si="29"/>
        <v>0</v>
      </c>
      <c r="BF201" s="109">
        <f t="shared" si="30"/>
        <v>0</v>
      </c>
      <c r="BG201" s="109">
        <f t="shared" si="31"/>
        <v>0</v>
      </c>
      <c r="BH201" s="109">
        <f t="shared" si="32"/>
        <v>0</v>
      </c>
      <c r="BI201" s="109">
        <f t="shared" si="33"/>
        <v>0</v>
      </c>
      <c r="BJ201" s="17" t="s">
        <v>25</v>
      </c>
      <c r="BK201" s="109">
        <f t="shared" si="34"/>
        <v>0</v>
      </c>
      <c r="BL201" s="17" t="s">
        <v>156</v>
      </c>
      <c r="BM201" s="17" t="s">
        <v>434</v>
      </c>
    </row>
    <row r="202" spans="2:65" s="1" customFormat="1" ht="31.5" customHeight="1">
      <c r="B202" s="34"/>
      <c r="C202" s="167" t="s">
        <v>435</v>
      </c>
      <c r="D202" s="167" t="s">
        <v>152</v>
      </c>
      <c r="E202" s="168" t="s">
        <v>436</v>
      </c>
      <c r="F202" s="246" t="s">
        <v>437</v>
      </c>
      <c r="G202" s="246"/>
      <c r="H202" s="246"/>
      <c r="I202" s="246"/>
      <c r="J202" s="169" t="s">
        <v>196</v>
      </c>
      <c r="K202" s="170">
        <v>1.881</v>
      </c>
      <c r="L202" s="247">
        <v>0</v>
      </c>
      <c r="M202" s="248"/>
      <c r="N202" s="249">
        <f t="shared" si="25"/>
        <v>0</v>
      </c>
      <c r="O202" s="249"/>
      <c r="P202" s="249"/>
      <c r="Q202" s="249"/>
      <c r="R202" s="36"/>
      <c r="T202" s="171" t="s">
        <v>23</v>
      </c>
      <c r="U202" s="43" t="s">
        <v>47</v>
      </c>
      <c r="V202" s="35"/>
      <c r="W202" s="172">
        <f t="shared" si="26"/>
        <v>0</v>
      </c>
      <c r="X202" s="172">
        <v>0</v>
      </c>
      <c r="Y202" s="172">
        <f t="shared" si="27"/>
        <v>0</v>
      </c>
      <c r="Z202" s="172">
        <v>0</v>
      </c>
      <c r="AA202" s="173">
        <f t="shared" si="28"/>
        <v>0</v>
      </c>
      <c r="AR202" s="17" t="s">
        <v>156</v>
      </c>
      <c r="AT202" s="17" t="s">
        <v>152</v>
      </c>
      <c r="AU202" s="17" t="s">
        <v>108</v>
      </c>
      <c r="AY202" s="17" t="s">
        <v>151</v>
      </c>
      <c r="BE202" s="109">
        <f t="shared" si="29"/>
        <v>0</v>
      </c>
      <c r="BF202" s="109">
        <f t="shared" si="30"/>
        <v>0</v>
      </c>
      <c r="BG202" s="109">
        <f t="shared" si="31"/>
        <v>0</v>
      </c>
      <c r="BH202" s="109">
        <f t="shared" si="32"/>
        <v>0</v>
      </c>
      <c r="BI202" s="109">
        <f t="shared" si="33"/>
        <v>0</v>
      </c>
      <c r="BJ202" s="17" t="s">
        <v>25</v>
      </c>
      <c r="BK202" s="109">
        <f t="shared" si="34"/>
        <v>0</v>
      </c>
      <c r="BL202" s="17" t="s">
        <v>156</v>
      </c>
      <c r="BM202" s="17" t="s">
        <v>438</v>
      </c>
    </row>
    <row r="203" spans="2:65" s="9" customFormat="1" ht="29.85" customHeight="1">
      <c r="B203" s="156"/>
      <c r="C203" s="157"/>
      <c r="D203" s="166" t="s">
        <v>123</v>
      </c>
      <c r="E203" s="166"/>
      <c r="F203" s="166"/>
      <c r="G203" s="166"/>
      <c r="H203" s="166"/>
      <c r="I203" s="166"/>
      <c r="J203" s="166"/>
      <c r="K203" s="166"/>
      <c r="L203" s="166"/>
      <c r="M203" s="166"/>
      <c r="N203" s="261">
        <f>BK203</f>
        <v>0</v>
      </c>
      <c r="O203" s="262"/>
      <c r="P203" s="262"/>
      <c r="Q203" s="262"/>
      <c r="R203" s="159"/>
      <c r="T203" s="160"/>
      <c r="U203" s="157"/>
      <c r="V203" s="157"/>
      <c r="W203" s="161">
        <f>SUM(W204:W213)</f>
        <v>0</v>
      </c>
      <c r="X203" s="157"/>
      <c r="Y203" s="161">
        <f>SUM(Y204:Y213)</f>
        <v>0</v>
      </c>
      <c r="Z203" s="157"/>
      <c r="AA203" s="162">
        <f>SUM(AA204:AA213)</f>
        <v>0</v>
      </c>
      <c r="AR203" s="163" t="s">
        <v>108</v>
      </c>
      <c r="AT203" s="164" t="s">
        <v>81</v>
      </c>
      <c r="AU203" s="164" t="s">
        <v>25</v>
      </c>
      <c r="AY203" s="163" t="s">
        <v>151</v>
      </c>
      <c r="BK203" s="165">
        <f>SUM(BK204:BK213)</f>
        <v>0</v>
      </c>
    </row>
    <row r="204" spans="2:65" s="1" customFormat="1" ht="22.5" customHeight="1">
      <c r="B204" s="34"/>
      <c r="C204" s="167" t="s">
        <v>439</v>
      </c>
      <c r="D204" s="167" t="s">
        <v>152</v>
      </c>
      <c r="E204" s="168" t="s">
        <v>440</v>
      </c>
      <c r="F204" s="246" t="s">
        <v>441</v>
      </c>
      <c r="G204" s="246"/>
      <c r="H204" s="246"/>
      <c r="I204" s="246"/>
      <c r="J204" s="169" t="s">
        <v>155</v>
      </c>
      <c r="K204" s="170">
        <v>1</v>
      </c>
      <c r="L204" s="247">
        <v>0</v>
      </c>
      <c r="M204" s="248"/>
      <c r="N204" s="249">
        <f>ROUND(L204*K204,2)</f>
        <v>0</v>
      </c>
      <c r="O204" s="249"/>
      <c r="P204" s="249"/>
      <c r="Q204" s="249"/>
      <c r="R204" s="36"/>
      <c r="T204" s="171" t="s">
        <v>23</v>
      </c>
      <c r="U204" s="43" t="s">
        <v>47</v>
      </c>
      <c r="V204" s="35"/>
      <c r="W204" s="172">
        <f>V204*K204</f>
        <v>0</v>
      </c>
      <c r="X204" s="172">
        <v>0</v>
      </c>
      <c r="Y204" s="172">
        <f>X204*K204</f>
        <v>0</v>
      </c>
      <c r="Z204" s="172">
        <v>0</v>
      </c>
      <c r="AA204" s="173">
        <f>Z204*K204</f>
        <v>0</v>
      </c>
      <c r="AR204" s="17" t="s">
        <v>156</v>
      </c>
      <c r="AT204" s="17" t="s">
        <v>152</v>
      </c>
      <c r="AU204" s="17" t="s">
        <v>108</v>
      </c>
      <c r="AY204" s="17" t="s">
        <v>151</v>
      </c>
      <c r="BE204" s="109">
        <f>IF(U204="základní",N204,0)</f>
        <v>0</v>
      </c>
      <c r="BF204" s="109">
        <f>IF(U204="snížená",N204,0)</f>
        <v>0</v>
      </c>
      <c r="BG204" s="109">
        <f>IF(U204="zákl. přenesená",N204,0)</f>
        <v>0</v>
      </c>
      <c r="BH204" s="109">
        <f>IF(U204="sníž. přenesená",N204,0)</f>
        <v>0</v>
      </c>
      <c r="BI204" s="109">
        <f>IF(U204="nulová",N204,0)</f>
        <v>0</v>
      </c>
      <c r="BJ204" s="17" t="s">
        <v>25</v>
      </c>
      <c r="BK204" s="109">
        <f>ROUND(L204*K204,2)</f>
        <v>0</v>
      </c>
      <c r="BL204" s="17" t="s">
        <v>156</v>
      </c>
      <c r="BM204" s="17" t="s">
        <v>442</v>
      </c>
    </row>
    <row r="205" spans="2:65" s="1" customFormat="1" ht="30" customHeight="1">
      <c r="B205" s="34"/>
      <c r="C205" s="35"/>
      <c r="D205" s="35"/>
      <c r="E205" s="35"/>
      <c r="F205" s="250" t="s">
        <v>443</v>
      </c>
      <c r="G205" s="251"/>
      <c r="H205" s="251"/>
      <c r="I205" s="251"/>
      <c r="J205" s="35"/>
      <c r="K205" s="35"/>
      <c r="L205" s="35"/>
      <c r="M205" s="35"/>
      <c r="N205" s="35"/>
      <c r="O205" s="35"/>
      <c r="P205" s="35"/>
      <c r="Q205" s="35"/>
      <c r="R205" s="36"/>
      <c r="T205" s="142"/>
      <c r="U205" s="35"/>
      <c r="V205" s="35"/>
      <c r="W205" s="35"/>
      <c r="X205" s="35"/>
      <c r="Y205" s="35"/>
      <c r="Z205" s="35"/>
      <c r="AA205" s="77"/>
      <c r="AT205" s="17" t="s">
        <v>159</v>
      </c>
      <c r="AU205" s="17" t="s">
        <v>108</v>
      </c>
    </row>
    <row r="206" spans="2:65" s="1" customFormat="1" ht="22.5" customHeight="1">
      <c r="B206" s="34"/>
      <c r="C206" s="167" t="s">
        <v>444</v>
      </c>
      <c r="D206" s="167" t="s">
        <v>152</v>
      </c>
      <c r="E206" s="168" t="s">
        <v>445</v>
      </c>
      <c r="F206" s="246" t="s">
        <v>446</v>
      </c>
      <c r="G206" s="246"/>
      <c r="H206" s="246"/>
      <c r="I206" s="246"/>
      <c r="J206" s="169" t="s">
        <v>447</v>
      </c>
      <c r="K206" s="170">
        <v>72</v>
      </c>
      <c r="L206" s="247">
        <v>0</v>
      </c>
      <c r="M206" s="248"/>
      <c r="N206" s="249">
        <f>ROUND(L206*K206,2)</f>
        <v>0</v>
      </c>
      <c r="O206" s="249"/>
      <c r="P206" s="249"/>
      <c r="Q206" s="249"/>
      <c r="R206" s="36"/>
      <c r="T206" s="171" t="s">
        <v>23</v>
      </c>
      <c r="U206" s="43" t="s">
        <v>47</v>
      </c>
      <c r="V206" s="35"/>
      <c r="W206" s="172">
        <f>V206*K206</f>
        <v>0</v>
      </c>
      <c r="X206" s="172">
        <v>0</v>
      </c>
      <c r="Y206" s="172">
        <f>X206*K206</f>
        <v>0</v>
      </c>
      <c r="Z206" s="172">
        <v>0</v>
      </c>
      <c r="AA206" s="173">
        <f>Z206*K206</f>
        <v>0</v>
      </c>
      <c r="AR206" s="17" t="s">
        <v>156</v>
      </c>
      <c r="AT206" s="17" t="s">
        <v>152</v>
      </c>
      <c r="AU206" s="17" t="s">
        <v>108</v>
      </c>
      <c r="AY206" s="17" t="s">
        <v>151</v>
      </c>
      <c r="BE206" s="109">
        <f>IF(U206="základní",N206,0)</f>
        <v>0</v>
      </c>
      <c r="BF206" s="109">
        <f>IF(U206="snížená",N206,0)</f>
        <v>0</v>
      </c>
      <c r="BG206" s="109">
        <f>IF(U206="zákl. přenesená",N206,0)</f>
        <v>0</v>
      </c>
      <c r="BH206" s="109">
        <f>IF(U206="sníž. přenesená",N206,0)</f>
        <v>0</v>
      </c>
      <c r="BI206" s="109">
        <f>IF(U206="nulová",N206,0)</f>
        <v>0</v>
      </c>
      <c r="BJ206" s="17" t="s">
        <v>25</v>
      </c>
      <c r="BK206" s="109">
        <f>ROUND(L206*K206,2)</f>
        <v>0</v>
      </c>
      <c r="BL206" s="17" t="s">
        <v>156</v>
      </c>
      <c r="BM206" s="17" t="s">
        <v>448</v>
      </c>
    </row>
    <row r="207" spans="2:65" s="1" customFormat="1" ht="31.5" customHeight="1">
      <c r="B207" s="34"/>
      <c r="C207" s="167" t="s">
        <v>449</v>
      </c>
      <c r="D207" s="167" t="s">
        <v>152</v>
      </c>
      <c r="E207" s="168" t="s">
        <v>450</v>
      </c>
      <c r="F207" s="246" t="s">
        <v>451</v>
      </c>
      <c r="G207" s="246"/>
      <c r="H207" s="246"/>
      <c r="I207" s="246"/>
      <c r="J207" s="169" t="s">
        <v>155</v>
      </c>
      <c r="K207" s="170">
        <v>1</v>
      </c>
      <c r="L207" s="247">
        <v>0</v>
      </c>
      <c r="M207" s="248"/>
      <c r="N207" s="249">
        <f>ROUND(L207*K207,2)</f>
        <v>0</v>
      </c>
      <c r="O207" s="249"/>
      <c r="P207" s="249"/>
      <c r="Q207" s="249"/>
      <c r="R207" s="36"/>
      <c r="T207" s="171" t="s">
        <v>23</v>
      </c>
      <c r="U207" s="43" t="s">
        <v>47</v>
      </c>
      <c r="V207" s="35"/>
      <c r="W207" s="172">
        <f>V207*K207</f>
        <v>0</v>
      </c>
      <c r="X207" s="172">
        <v>0</v>
      </c>
      <c r="Y207" s="172">
        <f>X207*K207</f>
        <v>0</v>
      </c>
      <c r="Z207" s="172">
        <v>0</v>
      </c>
      <c r="AA207" s="173">
        <f>Z207*K207</f>
        <v>0</v>
      </c>
      <c r="AR207" s="17" t="s">
        <v>156</v>
      </c>
      <c r="AT207" s="17" t="s">
        <v>152</v>
      </c>
      <c r="AU207" s="17" t="s">
        <v>108</v>
      </c>
      <c r="AY207" s="17" t="s">
        <v>151</v>
      </c>
      <c r="BE207" s="109">
        <f>IF(U207="základní",N207,0)</f>
        <v>0</v>
      </c>
      <c r="BF207" s="109">
        <f>IF(U207="snížená",N207,0)</f>
        <v>0</v>
      </c>
      <c r="BG207" s="109">
        <f>IF(U207="zákl. přenesená",N207,0)</f>
        <v>0</v>
      </c>
      <c r="BH207" s="109">
        <f>IF(U207="sníž. přenesená",N207,0)</f>
        <v>0</v>
      </c>
      <c r="BI207" s="109">
        <f>IF(U207="nulová",N207,0)</f>
        <v>0</v>
      </c>
      <c r="BJ207" s="17" t="s">
        <v>25</v>
      </c>
      <c r="BK207" s="109">
        <f>ROUND(L207*K207,2)</f>
        <v>0</v>
      </c>
      <c r="BL207" s="17" t="s">
        <v>156</v>
      </c>
      <c r="BM207" s="17" t="s">
        <v>452</v>
      </c>
    </row>
    <row r="208" spans="2:65" s="1" customFormat="1" ht="22.5" customHeight="1">
      <c r="B208" s="34"/>
      <c r="C208" s="167" t="s">
        <v>453</v>
      </c>
      <c r="D208" s="167" t="s">
        <v>152</v>
      </c>
      <c r="E208" s="168" t="s">
        <v>454</v>
      </c>
      <c r="F208" s="246" t="s">
        <v>455</v>
      </c>
      <c r="G208" s="246"/>
      <c r="H208" s="246"/>
      <c r="I208" s="246"/>
      <c r="J208" s="169" t="s">
        <v>201</v>
      </c>
      <c r="K208" s="170">
        <v>1</v>
      </c>
      <c r="L208" s="247">
        <v>0</v>
      </c>
      <c r="M208" s="248"/>
      <c r="N208" s="249">
        <f>ROUND(L208*K208,2)</f>
        <v>0</v>
      </c>
      <c r="O208" s="249"/>
      <c r="P208" s="249"/>
      <c r="Q208" s="249"/>
      <c r="R208" s="36"/>
      <c r="T208" s="171" t="s">
        <v>23</v>
      </c>
      <c r="U208" s="43" t="s">
        <v>47</v>
      </c>
      <c r="V208" s="35"/>
      <c r="W208" s="172">
        <f>V208*K208</f>
        <v>0</v>
      </c>
      <c r="X208" s="172">
        <v>0</v>
      </c>
      <c r="Y208" s="172">
        <f>X208*K208</f>
        <v>0</v>
      </c>
      <c r="Z208" s="172">
        <v>0</v>
      </c>
      <c r="AA208" s="173">
        <f>Z208*K208</f>
        <v>0</v>
      </c>
      <c r="AR208" s="17" t="s">
        <v>156</v>
      </c>
      <c r="AT208" s="17" t="s">
        <v>152</v>
      </c>
      <c r="AU208" s="17" t="s">
        <v>108</v>
      </c>
      <c r="AY208" s="17" t="s">
        <v>151</v>
      </c>
      <c r="BE208" s="109">
        <f>IF(U208="základní",N208,0)</f>
        <v>0</v>
      </c>
      <c r="BF208" s="109">
        <f>IF(U208="snížená",N208,0)</f>
        <v>0</v>
      </c>
      <c r="BG208" s="109">
        <f>IF(U208="zákl. přenesená",N208,0)</f>
        <v>0</v>
      </c>
      <c r="BH208" s="109">
        <f>IF(U208="sníž. přenesená",N208,0)</f>
        <v>0</v>
      </c>
      <c r="BI208" s="109">
        <f>IF(U208="nulová",N208,0)</f>
        <v>0</v>
      </c>
      <c r="BJ208" s="17" t="s">
        <v>25</v>
      </c>
      <c r="BK208" s="109">
        <f>ROUND(L208*K208,2)</f>
        <v>0</v>
      </c>
      <c r="BL208" s="17" t="s">
        <v>156</v>
      </c>
      <c r="BM208" s="17" t="s">
        <v>456</v>
      </c>
    </row>
    <row r="209" spans="2:65" s="1" customFormat="1" ht="30" customHeight="1">
      <c r="B209" s="34"/>
      <c r="C209" s="35"/>
      <c r="D209" s="35"/>
      <c r="E209" s="35"/>
      <c r="F209" s="250" t="s">
        <v>457</v>
      </c>
      <c r="G209" s="251"/>
      <c r="H209" s="251"/>
      <c r="I209" s="251"/>
      <c r="J209" s="35"/>
      <c r="K209" s="35"/>
      <c r="L209" s="35"/>
      <c r="M209" s="35"/>
      <c r="N209" s="35"/>
      <c r="O209" s="35"/>
      <c r="P209" s="35"/>
      <c r="Q209" s="35"/>
      <c r="R209" s="36"/>
      <c r="T209" s="142"/>
      <c r="U209" s="35"/>
      <c r="V209" s="35"/>
      <c r="W209" s="35"/>
      <c r="X209" s="35"/>
      <c r="Y209" s="35"/>
      <c r="Z209" s="35"/>
      <c r="AA209" s="77"/>
      <c r="AT209" s="17" t="s">
        <v>159</v>
      </c>
      <c r="AU209" s="17" t="s">
        <v>108</v>
      </c>
    </row>
    <row r="210" spans="2:65" s="1" customFormat="1" ht="31.5" customHeight="1">
      <c r="B210" s="34"/>
      <c r="C210" s="167" t="s">
        <v>458</v>
      </c>
      <c r="D210" s="167" t="s">
        <v>152</v>
      </c>
      <c r="E210" s="168" t="s">
        <v>459</v>
      </c>
      <c r="F210" s="246" t="s">
        <v>460</v>
      </c>
      <c r="G210" s="246"/>
      <c r="H210" s="246"/>
      <c r="I210" s="246"/>
      <c r="J210" s="169" t="s">
        <v>155</v>
      </c>
      <c r="K210" s="170">
        <v>1</v>
      </c>
      <c r="L210" s="247">
        <v>0</v>
      </c>
      <c r="M210" s="248"/>
      <c r="N210" s="249">
        <f>ROUND(L210*K210,2)</f>
        <v>0</v>
      </c>
      <c r="O210" s="249"/>
      <c r="P210" s="249"/>
      <c r="Q210" s="249"/>
      <c r="R210" s="36"/>
      <c r="T210" s="171" t="s">
        <v>23</v>
      </c>
      <c r="U210" s="43" t="s">
        <v>47</v>
      </c>
      <c r="V210" s="35"/>
      <c r="W210" s="172">
        <f>V210*K210</f>
        <v>0</v>
      </c>
      <c r="X210" s="172">
        <v>0</v>
      </c>
      <c r="Y210" s="172">
        <f>X210*K210</f>
        <v>0</v>
      </c>
      <c r="Z210" s="172">
        <v>0</v>
      </c>
      <c r="AA210" s="173">
        <f>Z210*K210</f>
        <v>0</v>
      </c>
      <c r="AR210" s="17" t="s">
        <v>156</v>
      </c>
      <c r="AT210" s="17" t="s">
        <v>152</v>
      </c>
      <c r="AU210" s="17" t="s">
        <v>108</v>
      </c>
      <c r="AY210" s="17" t="s">
        <v>151</v>
      </c>
      <c r="BE210" s="109">
        <f>IF(U210="základní",N210,0)</f>
        <v>0</v>
      </c>
      <c r="BF210" s="109">
        <f>IF(U210="snížená",N210,0)</f>
        <v>0</v>
      </c>
      <c r="BG210" s="109">
        <f>IF(U210="zákl. přenesená",N210,0)</f>
        <v>0</v>
      </c>
      <c r="BH210" s="109">
        <f>IF(U210="sníž. přenesená",N210,0)</f>
        <v>0</v>
      </c>
      <c r="BI210" s="109">
        <f>IF(U210="nulová",N210,0)</f>
        <v>0</v>
      </c>
      <c r="BJ210" s="17" t="s">
        <v>25</v>
      </c>
      <c r="BK210" s="109">
        <f>ROUND(L210*K210,2)</f>
        <v>0</v>
      </c>
      <c r="BL210" s="17" t="s">
        <v>156</v>
      </c>
      <c r="BM210" s="17" t="s">
        <v>461</v>
      </c>
    </row>
    <row r="211" spans="2:65" s="1" customFormat="1" ht="31.5" customHeight="1">
      <c r="B211" s="34"/>
      <c r="C211" s="167" t="s">
        <v>462</v>
      </c>
      <c r="D211" s="167" t="s">
        <v>152</v>
      </c>
      <c r="E211" s="168" t="s">
        <v>463</v>
      </c>
      <c r="F211" s="246" t="s">
        <v>464</v>
      </c>
      <c r="G211" s="246"/>
      <c r="H211" s="246"/>
      <c r="I211" s="246"/>
      <c r="J211" s="169" t="s">
        <v>201</v>
      </c>
      <c r="K211" s="170">
        <v>4</v>
      </c>
      <c r="L211" s="247">
        <v>0</v>
      </c>
      <c r="M211" s="248"/>
      <c r="N211" s="249">
        <f>ROUND(L211*K211,2)</f>
        <v>0</v>
      </c>
      <c r="O211" s="249"/>
      <c r="P211" s="249"/>
      <c r="Q211" s="249"/>
      <c r="R211" s="36"/>
      <c r="T211" s="171" t="s">
        <v>23</v>
      </c>
      <c r="U211" s="43" t="s">
        <v>47</v>
      </c>
      <c r="V211" s="35"/>
      <c r="W211" s="172">
        <f>V211*K211</f>
        <v>0</v>
      </c>
      <c r="X211" s="172">
        <v>0</v>
      </c>
      <c r="Y211" s="172">
        <f>X211*K211</f>
        <v>0</v>
      </c>
      <c r="Z211" s="172">
        <v>0</v>
      </c>
      <c r="AA211" s="173">
        <f>Z211*K211</f>
        <v>0</v>
      </c>
      <c r="AR211" s="17" t="s">
        <v>156</v>
      </c>
      <c r="AT211" s="17" t="s">
        <v>152</v>
      </c>
      <c r="AU211" s="17" t="s">
        <v>108</v>
      </c>
      <c r="AY211" s="17" t="s">
        <v>151</v>
      </c>
      <c r="BE211" s="109">
        <f>IF(U211="základní",N211,0)</f>
        <v>0</v>
      </c>
      <c r="BF211" s="109">
        <f>IF(U211="snížená",N211,0)</f>
        <v>0</v>
      </c>
      <c r="BG211" s="109">
        <f>IF(U211="zákl. přenesená",N211,0)</f>
        <v>0</v>
      </c>
      <c r="BH211" s="109">
        <f>IF(U211="sníž. přenesená",N211,0)</f>
        <v>0</v>
      </c>
      <c r="BI211" s="109">
        <f>IF(U211="nulová",N211,0)</f>
        <v>0</v>
      </c>
      <c r="BJ211" s="17" t="s">
        <v>25</v>
      </c>
      <c r="BK211" s="109">
        <f>ROUND(L211*K211,2)</f>
        <v>0</v>
      </c>
      <c r="BL211" s="17" t="s">
        <v>156</v>
      </c>
      <c r="BM211" s="17" t="s">
        <v>465</v>
      </c>
    </row>
    <row r="212" spans="2:65" s="1" customFormat="1" ht="31.5" customHeight="1">
      <c r="B212" s="34"/>
      <c r="C212" s="167" t="s">
        <v>466</v>
      </c>
      <c r="D212" s="167" t="s">
        <v>152</v>
      </c>
      <c r="E212" s="168" t="s">
        <v>467</v>
      </c>
      <c r="F212" s="246" t="s">
        <v>468</v>
      </c>
      <c r="G212" s="246"/>
      <c r="H212" s="246"/>
      <c r="I212" s="246"/>
      <c r="J212" s="169" t="s">
        <v>155</v>
      </c>
      <c r="K212" s="170">
        <v>1</v>
      </c>
      <c r="L212" s="247">
        <v>0</v>
      </c>
      <c r="M212" s="248"/>
      <c r="N212" s="249">
        <f>ROUND(L212*K212,2)</f>
        <v>0</v>
      </c>
      <c r="O212" s="249"/>
      <c r="P212" s="249"/>
      <c r="Q212" s="249"/>
      <c r="R212" s="36"/>
      <c r="T212" s="171" t="s">
        <v>23</v>
      </c>
      <c r="U212" s="43" t="s">
        <v>47</v>
      </c>
      <c r="V212" s="35"/>
      <c r="W212" s="172">
        <f>V212*K212</f>
        <v>0</v>
      </c>
      <c r="X212" s="172">
        <v>0</v>
      </c>
      <c r="Y212" s="172">
        <f>X212*K212</f>
        <v>0</v>
      </c>
      <c r="Z212" s="172">
        <v>0</v>
      </c>
      <c r="AA212" s="173">
        <f>Z212*K212</f>
        <v>0</v>
      </c>
      <c r="AR212" s="17" t="s">
        <v>156</v>
      </c>
      <c r="AT212" s="17" t="s">
        <v>152</v>
      </c>
      <c r="AU212" s="17" t="s">
        <v>108</v>
      </c>
      <c r="AY212" s="17" t="s">
        <v>151</v>
      </c>
      <c r="BE212" s="109">
        <f>IF(U212="základní",N212,0)</f>
        <v>0</v>
      </c>
      <c r="BF212" s="109">
        <f>IF(U212="snížená",N212,0)</f>
        <v>0</v>
      </c>
      <c r="BG212" s="109">
        <f>IF(U212="zákl. přenesená",N212,0)</f>
        <v>0</v>
      </c>
      <c r="BH212" s="109">
        <f>IF(U212="sníž. přenesená",N212,0)</f>
        <v>0</v>
      </c>
      <c r="BI212" s="109">
        <f>IF(U212="nulová",N212,0)</f>
        <v>0</v>
      </c>
      <c r="BJ212" s="17" t="s">
        <v>25</v>
      </c>
      <c r="BK212" s="109">
        <f>ROUND(L212*K212,2)</f>
        <v>0</v>
      </c>
      <c r="BL212" s="17" t="s">
        <v>156</v>
      </c>
      <c r="BM212" s="17" t="s">
        <v>469</v>
      </c>
    </row>
    <row r="213" spans="2:65" s="1" customFormat="1" ht="31.5" customHeight="1">
      <c r="B213" s="34"/>
      <c r="C213" s="167" t="s">
        <v>470</v>
      </c>
      <c r="D213" s="167" t="s">
        <v>152</v>
      </c>
      <c r="E213" s="168" t="s">
        <v>471</v>
      </c>
      <c r="F213" s="246" t="s">
        <v>472</v>
      </c>
      <c r="G213" s="246"/>
      <c r="H213" s="246"/>
      <c r="I213" s="246"/>
      <c r="J213" s="169" t="s">
        <v>196</v>
      </c>
      <c r="K213" s="170">
        <v>0.5</v>
      </c>
      <c r="L213" s="247">
        <v>0</v>
      </c>
      <c r="M213" s="248"/>
      <c r="N213" s="249">
        <f>ROUND(L213*K213,2)</f>
        <v>0</v>
      </c>
      <c r="O213" s="249"/>
      <c r="P213" s="249"/>
      <c r="Q213" s="249"/>
      <c r="R213" s="36"/>
      <c r="T213" s="171" t="s">
        <v>23</v>
      </c>
      <c r="U213" s="43" t="s">
        <v>47</v>
      </c>
      <c r="V213" s="35"/>
      <c r="W213" s="172">
        <f>V213*K213</f>
        <v>0</v>
      </c>
      <c r="X213" s="172">
        <v>0</v>
      </c>
      <c r="Y213" s="172">
        <f>X213*K213</f>
        <v>0</v>
      </c>
      <c r="Z213" s="172">
        <v>0</v>
      </c>
      <c r="AA213" s="173">
        <f>Z213*K213</f>
        <v>0</v>
      </c>
      <c r="AR213" s="17" t="s">
        <v>156</v>
      </c>
      <c r="AT213" s="17" t="s">
        <v>152</v>
      </c>
      <c r="AU213" s="17" t="s">
        <v>108</v>
      </c>
      <c r="AY213" s="17" t="s">
        <v>151</v>
      </c>
      <c r="BE213" s="109">
        <f>IF(U213="základní",N213,0)</f>
        <v>0</v>
      </c>
      <c r="BF213" s="109">
        <f>IF(U213="snížená",N213,0)</f>
        <v>0</v>
      </c>
      <c r="BG213" s="109">
        <f>IF(U213="zákl. přenesená",N213,0)</f>
        <v>0</v>
      </c>
      <c r="BH213" s="109">
        <f>IF(U213="sníž. přenesená",N213,0)</f>
        <v>0</v>
      </c>
      <c r="BI213" s="109">
        <f>IF(U213="nulová",N213,0)</f>
        <v>0</v>
      </c>
      <c r="BJ213" s="17" t="s">
        <v>25</v>
      </c>
      <c r="BK213" s="109">
        <f>ROUND(L213*K213,2)</f>
        <v>0</v>
      </c>
      <c r="BL213" s="17" t="s">
        <v>156</v>
      </c>
      <c r="BM213" s="17" t="s">
        <v>473</v>
      </c>
    </row>
    <row r="214" spans="2:65" s="9" customFormat="1" ht="29.85" customHeight="1">
      <c r="B214" s="156"/>
      <c r="C214" s="157"/>
      <c r="D214" s="166" t="s">
        <v>124</v>
      </c>
      <c r="E214" s="166"/>
      <c r="F214" s="166"/>
      <c r="G214" s="166"/>
      <c r="H214" s="166"/>
      <c r="I214" s="166"/>
      <c r="J214" s="166"/>
      <c r="K214" s="166"/>
      <c r="L214" s="166"/>
      <c r="M214" s="166"/>
      <c r="N214" s="261">
        <f>BK214</f>
        <v>0</v>
      </c>
      <c r="O214" s="262"/>
      <c r="P214" s="262"/>
      <c r="Q214" s="262"/>
      <c r="R214" s="159"/>
      <c r="T214" s="160"/>
      <c r="U214" s="157"/>
      <c r="V214" s="157"/>
      <c r="W214" s="161">
        <f>SUM(W215:W241)</f>
        <v>0</v>
      </c>
      <c r="X214" s="157"/>
      <c r="Y214" s="161">
        <f>SUM(Y215:Y241)</f>
        <v>0.17348</v>
      </c>
      <c r="Z214" s="157"/>
      <c r="AA214" s="162">
        <f>SUM(AA215:AA241)</f>
        <v>3.9397999999999995</v>
      </c>
      <c r="AR214" s="163" t="s">
        <v>108</v>
      </c>
      <c r="AT214" s="164" t="s">
        <v>81</v>
      </c>
      <c r="AU214" s="164" t="s">
        <v>25</v>
      </c>
      <c r="AY214" s="163" t="s">
        <v>151</v>
      </c>
      <c r="BK214" s="165">
        <f>SUM(BK215:BK241)</f>
        <v>0</v>
      </c>
    </row>
    <row r="215" spans="2:65" s="1" customFormat="1" ht="22.5" customHeight="1">
      <c r="B215" s="34"/>
      <c r="C215" s="167" t="s">
        <v>474</v>
      </c>
      <c r="D215" s="167" t="s">
        <v>152</v>
      </c>
      <c r="E215" s="168" t="s">
        <v>475</v>
      </c>
      <c r="F215" s="246" t="s">
        <v>476</v>
      </c>
      <c r="G215" s="246"/>
      <c r="H215" s="246"/>
      <c r="I215" s="246"/>
      <c r="J215" s="169" t="s">
        <v>166</v>
      </c>
      <c r="K215" s="170">
        <v>2</v>
      </c>
      <c r="L215" s="247">
        <v>0</v>
      </c>
      <c r="M215" s="248"/>
      <c r="N215" s="249">
        <f>ROUND(L215*K215,2)</f>
        <v>0</v>
      </c>
      <c r="O215" s="249"/>
      <c r="P215" s="249"/>
      <c r="Q215" s="249"/>
      <c r="R215" s="36"/>
      <c r="T215" s="171" t="s">
        <v>23</v>
      </c>
      <c r="U215" s="43" t="s">
        <v>47</v>
      </c>
      <c r="V215" s="35"/>
      <c r="W215" s="172">
        <f>V215*K215</f>
        <v>0</v>
      </c>
      <c r="X215" s="172">
        <v>0</v>
      </c>
      <c r="Y215" s="172">
        <f>X215*K215</f>
        <v>0</v>
      </c>
      <c r="Z215" s="172">
        <v>7.7420000000000003E-2</v>
      </c>
      <c r="AA215" s="173">
        <f>Z215*K215</f>
        <v>0.15484000000000001</v>
      </c>
      <c r="AR215" s="17" t="s">
        <v>156</v>
      </c>
      <c r="AT215" s="17" t="s">
        <v>152</v>
      </c>
      <c r="AU215" s="17" t="s">
        <v>108</v>
      </c>
      <c r="AY215" s="17" t="s">
        <v>151</v>
      </c>
      <c r="BE215" s="109">
        <f>IF(U215="základní",N215,0)</f>
        <v>0</v>
      </c>
      <c r="BF215" s="109">
        <f>IF(U215="snížená",N215,0)</f>
        <v>0</v>
      </c>
      <c r="BG215" s="109">
        <f>IF(U215="zákl. přenesená",N215,0)</f>
        <v>0</v>
      </c>
      <c r="BH215" s="109">
        <f>IF(U215="sníž. přenesená",N215,0)</f>
        <v>0</v>
      </c>
      <c r="BI215" s="109">
        <f>IF(U215="nulová",N215,0)</f>
        <v>0</v>
      </c>
      <c r="BJ215" s="17" t="s">
        <v>25</v>
      </c>
      <c r="BK215" s="109">
        <f>ROUND(L215*K215,2)</f>
        <v>0</v>
      </c>
      <c r="BL215" s="17" t="s">
        <v>156</v>
      </c>
      <c r="BM215" s="17" t="s">
        <v>477</v>
      </c>
    </row>
    <row r="216" spans="2:65" s="1" customFormat="1" ht="22.5" customHeight="1">
      <c r="B216" s="34"/>
      <c r="C216" s="167" t="s">
        <v>478</v>
      </c>
      <c r="D216" s="167" t="s">
        <v>152</v>
      </c>
      <c r="E216" s="168" t="s">
        <v>479</v>
      </c>
      <c r="F216" s="246" t="s">
        <v>480</v>
      </c>
      <c r="G216" s="246"/>
      <c r="H216" s="246"/>
      <c r="I216" s="246"/>
      <c r="J216" s="169" t="s">
        <v>166</v>
      </c>
      <c r="K216" s="170">
        <v>2</v>
      </c>
      <c r="L216" s="247">
        <v>0</v>
      </c>
      <c r="M216" s="248"/>
      <c r="N216" s="249">
        <f>ROUND(L216*K216,2)</f>
        <v>0</v>
      </c>
      <c r="O216" s="249"/>
      <c r="P216" s="249"/>
      <c r="Q216" s="249"/>
      <c r="R216" s="36"/>
      <c r="T216" s="171" t="s">
        <v>23</v>
      </c>
      <c r="U216" s="43" t="s">
        <v>47</v>
      </c>
      <c r="V216" s="35"/>
      <c r="W216" s="172">
        <f>V216*K216</f>
        <v>0</v>
      </c>
      <c r="X216" s="172">
        <v>0</v>
      </c>
      <c r="Y216" s="172">
        <f>X216*K216</f>
        <v>0</v>
      </c>
      <c r="Z216" s="172">
        <v>9.3579999999999997E-2</v>
      </c>
      <c r="AA216" s="173">
        <f>Z216*K216</f>
        <v>0.18715999999999999</v>
      </c>
      <c r="AR216" s="17" t="s">
        <v>156</v>
      </c>
      <c r="AT216" s="17" t="s">
        <v>152</v>
      </c>
      <c r="AU216" s="17" t="s">
        <v>108</v>
      </c>
      <c r="AY216" s="17" t="s">
        <v>151</v>
      </c>
      <c r="BE216" s="109">
        <f>IF(U216="základní",N216,0)</f>
        <v>0</v>
      </c>
      <c r="BF216" s="109">
        <f>IF(U216="snížená",N216,0)</f>
        <v>0</v>
      </c>
      <c r="BG216" s="109">
        <f>IF(U216="zákl. přenesená",N216,0)</f>
        <v>0</v>
      </c>
      <c r="BH216" s="109">
        <f>IF(U216="sníž. přenesená",N216,0)</f>
        <v>0</v>
      </c>
      <c r="BI216" s="109">
        <f>IF(U216="nulová",N216,0)</f>
        <v>0</v>
      </c>
      <c r="BJ216" s="17" t="s">
        <v>25</v>
      </c>
      <c r="BK216" s="109">
        <f>ROUND(L216*K216,2)</f>
        <v>0</v>
      </c>
      <c r="BL216" s="17" t="s">
        <v>156</v>
      </c>
      <c r="BM216" s="17" t="s">
        <v>481</v>
      </c>
    </row>
    <row r="217" spans="2:65" s="1" customFormat="1" ht="31.5" customHeight="1">
      <c r="B217" s="34"/>
      <c r="C217" s="167" t="s">
        <v>482</v>
      </c>
      <c r="D217" s="167" t="s">
        <v>152</v>
      </c>
      <c r="E217" s="168" t="s">
        <v>483</v>
      </c>
      <c r="F217" s="246" t="s">
        <v>484</v>
      </c>
      <c r="G217" s="246"/>
      <c r="H217" s="246"/>
      <c r="I217" s="246"/>
      <c r="J217" s="169" t="s">
        <v>201</v>
      </c>
      <c r="K217" s="170">
        <v>2</v>
      </c>
      <c r="L217" s="247">
        <v>0</v>
      </c>
      <c r="M217" s="248"/>
      <c r="N217" s="249">
        <f>ROUND(L217*K217,2)</f>
        <v>0</v>
      </c>
      <c r="O217" s="249"/>
      <c r="P217" s="249"/>
      <c r="Q217" s="249"/>
      <c r="R217" s="36"/>
      <c r="T217" s="171" t="s">
        <v>23</v>
      </c>
      <c r="U217" s="43" t="s">
        <v>47</v>
      </c>
      <c r="V217" s="35"/>
      <c r="W217" s="172">
        <f>V217*K217</f>
        <v>0</v>
      </c>
      <c r="X217" s="172">
        <v>0</v>
      </c>
      <c r="Y217" s="172">
        <f>X217*K217</f>
        <v>0</v>
      </c>
      <c r="Z217" s="172">
        <v>1.6238999999999999</v>
      </c>
      <c r="AA217" s="173">
        <f>Z217*K217</f>
        <v>3.2477999999999998</v>
      </c>
      <c r="AR217" s="17" t="s">
        <v>156</v>
      </c>
      <c r="AT217" s="17" t="s">
        <v>152</v>
      </c>
      <c r="AU217" s="17" t="s">
        <v>108</v>
      </c>
      <c r="AY217" s="17" t="s">
        <v>151</v>
      </c>
      <c r="BE217" s="109">
        <f>IF(U217="základní",N217,0)</f>
        <v>0</v>
      </c>
      <c r="BF217" s="109">
        <f>IF(U217="snížená",N217,0)</f>
        <v>0</v>
      </c>
      <c r="BG217" s="109">
        <f>IF(U217="zákl. přenesená",N217,0)</f>
        <v>0</v>
      </c>
      <c r="BH217" s="109">
        <f>IF(U217="sníž. přenesená",N217,0)</f>
        <v>0</v>
      </c>
      <c r="BI217" s="109">
        <f>IF(U217="nulová",N217,0)</f>
        <v>0</v>
      </c>
      <c r="BJ217" s="17" t="s">
        <v>25</v>
      </c>
      <c r="BK217" s="109">
        <f>ROUND(L217*K217,2)</f>
        <v>0</v>
      </c>
      <c r="BL217" s="17" t="s">
        <v>156</v>
      </c>
      <c r="BM217" s="17" t="s">
        <v>485</v>
      </c>
    </row>
    <row r="218" spans="2:65" s="1" customFormat="1" ht="30" customHeight="1">
      <c r="B218" s="34"/>
      <c r="C218" s="35"/>
      <c r="D218" s="35"/>
      <c r="E218" s="35"/>
      <c r="F218" s="250" t="s">
        <v>486</v>
      </c>
      <c r="G218" s="251"/>
      <c r="H218" s="251"/>
      <c r="I218" s="251"/>
      <c r="J218" s="35"/>
      <c r="K218" s="35"/>
      <c r="L218" s="35"/>
      <c r="M218" s="35"/>
      <c r="N218" s="35"/>
      <c r="O218" s="35"/>
      <c r="P218" s="35"/>
      <c r="Q218" s="35"/>
      <c r="R218" s="36"/>
      <c r="T218" s="142"/>
      <c r="U218" s="35"/>
      <c r="V218" s="35"/>
      <c r="W218" s="35"/>
      <c r="X218" s="35"/>
      <c r="Y218" s="35"/>
      <c r="Z218" s="35"/>
      <c r="AA218" s="77"/>
      <c r="AT218" s="17" t="s">
        <v>159</v>
      </c>
      <c r="AU218" s="17" t="s">
        <v>108</v>
      </c>
    </row>
    <row r="219" spans="2:65" s="1" customFormat="1" ht="22.5" customHeight="1">
      <c r="B219" s="34"/>
      <c r="C219" s="167" t="s">
        <v>487</v>
      </c>
      <c r="D219" s="167" t="s">
        <v>152</v>
      </c>
      <c r="E219" s="168" t="s">
        <v>488</v>
      </c>
      <c r="F219" s="246" t="s">
        <v>489</v>
      </c>
      <c r="G219" s="246"/>
      <c r="H219" s="246"/>
      <c r="I219" s="246"/>
      <c r="J219" s="169" t="s">
        <v>201</v>
      </c>
      <c r="K219" s="170">
        <v>2</v>
      </c>
      <c r="L219" s="247">
        <v>0</v>
      </c>
      <c r="M219" s="248"/>
      <c r="N219" s="249">
        <f>ROUND(L219*K219,2)</f>
        <v>0</v>
      </c>
      <c r="O219" s="249"/>
      <c r="P219" s="249"/>
      <c r="Q219" s="249"/>
      <c r="R219" s="36"/>
      <c r="T219" s="171" t="s">
        <v>23</v>
      </c>
      <c r="U219" s="43" t="s">
        <v>47</v>
      </c>
      <c r="V219" s="35"/>
      <c r="W219" s="172">
        <f>V219*K219</f>
        <v>0</v>
      </c>
      <c r="X219" s="172">
        <v>0</v>
      </c>
      <c r="Y219" s="172">
        <f>X219*K219</f>
        <v>0</v>
      </c>
      <c r="Z219" s="172">
        <v>0</v>
      </c>
      <c r="AA219" s="173">
        <f>Z219*K219</f>
        <v>0</v>
      </c>
      <c r="AR219" s="17" t="s">
        <v>156</v>
      </c>
      <c r="AT219" s="17" t="s">
        <v>152</v>
      </c>
      <c r="AU219" s="17" t="s">
        <v>108</v>
      </c>
      <c r="AY219" s="17" t="s">
        <v>151</v>
      </c>
      <c r="BE219" s="109">
        <f>IF(U219="základní",N219,0)</f>
        <v>0</v>
      </c>
      <c r="BF219" s="109">
        <f>IF(U219="snížená",N219,0)</f>
        <v>0</v>
      </c>
      <c r="BG219" s="109">
        <f>IF(U219="zákl. přenesená",N219,0)</f>
        <v>0</v>
      </c>
      <c r="BH219" s="109">
        <f>IF(U219="sníž. přenesená",N219,0)</f>
        <v>0</v>
      </c>
      <c r="BI219" s="109">
        <f>IF(U219="nulová",N219,0)</f>
        <v>0</v>
      </c>
      <c r="BJ219" s="17" t="s">
        <v>25</v>
      </c>
      <c r="BK219" s="109">
        <f>ROUND(L219*K219,2)</f>
        <v>0</v>
      </c>
      <c r="BL219" s="17" t="s">
        <v>156</v>
      </c>
      <c r="BM219" s="17" t="s">
        <v>490</v>
      </c>
    </row>
    <row r="220" spans="2:65" s="1" customFormat="1" ht="31.5" customHeight="1">
      <c r="B220" s="34"/>
      <c r="C220" s="167" t="s">
        <v>491</v>
      </c>
      <c r="D220" s="167" t="s">
        <v>152</v>
      </c>
      <c r="E220" s="168" t="s">
        <v>492</v>
      </c>
      <c r="F220" s="246" t="s">
        <v>493</v>
      </c>
      <c r="G220" s="246"/>
      <c r="H220" s="246"/>
      <c r="I220" s="246"/>
      <c r="J220" s="169" t="s">
        <v>155</v>
      </c>
      <c r="K220" s="170">
        <v>1</v>
      </c>
      <c r="L220" s="247">
        <v>0</v>
      </c>
      <c r="M220" s="248"/>
      <c r="N220" s="249">
        <f>ROUND(L220*K220,2)</f>
        <v>0</v>
      </c>
      <c r="O220" s="249"/>
      <c r="P220" s="249"/>
      <c r="Q220" s="249"/>
      <c r="R220" s="36"/>
      <c r="T220" s="171" t="s">
        <v>23</v>
      </c>
      <c r="U220" s="43" t="s">
        <v>47</v>
      </c>
      <c r="V220" s="35"/>
      <c r="W220" s="172">
        <f>V220*K220</f>
        <v>0</v>
      </c>
      <c r="X220" s="172">
        <v>1.023E-2</v>
      </c>
      <c r="Y220" s="172">
        <f>X220*K220</f>
        <v>1.023E-2</v>
      </c>
      <c r="Z220" s="172">
        <v>0</v>
      </c>
      <c r="AA220" s="173">
        <f>Z220*K220</f>
        <v>0</v>
      </c>
      <c r="AR220" s="17" t="s">
        <v>156</v>
      </c>
      <c r="AT220" s="17" t="s">
        <v>152</v>
      </c>
      <c r="AU220" s="17" t="s">
        <v>108</v>
      </c>
      <c r="AY220" s="17" t="s">
        <v>151</v>
      </c>
      <c r="BE220" s="109">
        <f>IF(U220="základní",N220,0)</f>
        <v>0</v>
      </c>
      <c r="BF220" s="109">
        <f>IF(U220="snížená",N220,0)</f>
        <v>0</v>
      </c>
      <c r="BG220" s="109">
        <f>IF(U220="zákl. přenesená",N220,0)</f>
        <v>0</v>
      </c>
      <c r="BH220" s="109">
        <f>IF(U220="sníž. přenesená",N220,0)</f>
        <v>0</v>
      </c>
      <c r="BI220" s="109">
        <f>IF(U220="nulová",N220,0)</f>
        <v>0</v>
      </c>
      <c r="BJ220" s="17" t="s">
        <v>25</v>
      </c>
      <c r="BK220" s="109">
        <f>ROUND(L220*K220,2)</f>
        <v>0</v>
      </c>
      <c r="BL220" s="17" t="s">
        <v>156</v>
      </c>
      <c r="BM220" s="17" t="s">
        <v>494</v>
      </c>
    </row>
    <row r="221" spans="2:65" s="1" customFormat="1" ht="22.5" customHeight="1">
      <c r="B221" s="34"/>
      <c r="C221" s="174" t="s">
        <v>495</v>
      </c>
      <c r="D221" s="174" t="s">
        <v>169</v>
      </c>
      <c r="E221" s="175" t="s">
        <v>496</v>
      </c>
      <c r="F221" s="252" t="s">
        <v>497</v>
      </c>
      <c r="G221" s="252"/>
      <c r="H221" s="252"/>
      <c r="I221" s="252"/>
      <c r="J221" s="176" t="s">
        <v>201</v>
      </c>
      <c r="K221" s="177">
        <v>1</v>
      </c>
      <c r="L221" s="253">
        <v>0</v>
      </c>
      <c r="M221" s="254"/>
      <c r="N221" s="255">
        <f>ROUND(L221*K221,2)</f>
        <v>0</v>
      </c>
      <c r="O221" s="249"/>
      <c r="P221" s="249"/>
      <c r="Q221" s="249"/>
      <c r="R221" s="36"/>
      <c r="T221" s="171" t="s">
        <v>23</v>
      </c>
      <c r="U221" s="43" t="s">
        <v>47</v>
      </c>
      <c r="V221" s="35"/>
      <c r="W221" s="172">
        <f>V221*K221</f>
        <v>0</v>
      </c>
      <c r="X221" s="172">
        <v>0</v>
      </c>
      <c r="Y221" s="172">
        <f>X221*K221</f>
        <v>0</v>
      </c>
      <c r="Z221" s="172">
        <v>0</v>
      </c>
      <c r="AA221" s="173">
        <f>Z221*K221</f>
        <v>0</v>
      </c>
      <c r="AR221" s="17" t="s">
        <v>172</v>
      </c>
      <c r="AT221" s="17" t="s">
        <v>169</v>
      </c>
      <c r="AU221" s="17" t="s">
        <v>108</v>
      </c>
      <c r="AY221" s="17" t="s">
        <v>151</v>
      </c>
      <c r="BE221" s="109">
        <f>IF(U221="základní",N221,0)</f>
        <v>0</v>
      </c>
      <c r="BF221" s="109">
        <f>IF(U221="snížená",N221,0)</f>
        <v>0</v>
      </c>
      <c r="BG221" s="109">
        <f>IF(U221="zákl. přenesená",N221,0)</f>
        <v>0</v>
      </c>
      <c r="BH221" s="109">
        <f>IF(U221="sníž. přenesená",N221,0)</f>
        <v>0</v>
      </c>
      <c r="BI221" s="109">
        <f>IF(U221="nulová",N221,0)</f>
        <v>0</v>
      </c>
      <c r="BJ221" s="17" t="s">
        <v>25</v>
      </c>
      <c r="BK221" s="109">
        <f>ROUND(L221*K221,2)</f>
        <v>0</v>
      </c>
      <c r="BL221" s="17" t="s">
        <v>156</v>
      </c>
      <c r="BM221" s="17" t="s">
        <v>498</v>
      </c>
    </row>
    <row r="222" spans="2:65" s="1" customFormat="1" ht="54" customHeight="1">
      <c r="B222" s="34"/>
      <c r="C222" s="35"/>
      <c r="D222" s="35"/>
      <c r="E222" s="35"/>
      <c r="F222" s="250" t="s">
        <v>499</v>
      </c>
      <c r="G222" s="251"/>
      <c r="H222" s="251"/>
      <c r="I222" s="251"/>
      <c r="J222" s="35"/>
      <c r="K222" s="35"/>
      <c r="L222" s="35"/>
      <c r="M222" s="35"/>
      <c r="N222" s="35"/>
      <c r="O222" s="35"/>
      <c r="P222" s="35"/>
      <c r="Q222" s="35"/>
      <c r="R222" s="36"/>
      <c r="T222" s="142"/>
      <c r="U222" s="35"/>
      <c r="V222" s="35"/>
      <c r="W222" s="35"/>
      <c r="X222" s="35"/>
      <c r="Y222" s="35"/>
      <c r="Z222" s="35"/>
      <c r="AA222" s="77"/>
      <c r="AT222" s="17" t="s">
        <v>159</v>
      </c>
      <c r="AU222" s="17" t="s">
        <v>108</v>
      </c>
    </row>
    <row r="223" spans="2:65" s="1" customFormat="1" ht="31.5" customHeight="1">
      <c r="B223" s="34"/>
      <c r="C223" s="167" t="s">
        <v>500</v>
      </c>
      <c r="D223" s="167" t="s">
        <v>152</v>
      </c>
      <c r="E223" s="168" t="s">
        <v>501</v>
      </c>
      <c r="F223" s="246" t="s">
        <v>502</v>
      </c>
      <c r="G223" s="246"/>
      <c r="H223" s="246"/>
      <c r="I223" s="246"/>
      <c r="J223" s="169" t="s">
        <v>155</v>
      </c>
      <c r="K223" s="170">
        <v>2</v>
      </c>
      <c r="L223" s="247">
        <v>0</v>
      </c>
      <c r="M223" s="248"/>
      <c r="N223" s="249">
        <f>ROUND(L223*K223,2)</f>
        <v>0</v>
      </c>
      <c r="O223" s="249"/>
      <c r="P223" s="249"/>
      <c r="Q223" s="249"/>
      <c r="R223" s="36"/>
      <c r="T223" s="171" t="s">
        <v>23</v>
      </c>
      <c r="U223" s="43" t="s">
        <v>47</v>
      </c>
      <c r="V223" s="35"/>
      <c r="W223" s="172">
        <f>V223*K223</f>
        <v>0</v>
      </c>
      <c r="X223" s="172">
        <v>1.023E-2</v>
      </c>
      <c r="Y223" s="172">
        <f>X223*K223</f>
        <v>2.0459999999999999E-2</v>
      </c>
      <c r="Z223" s="172">
        <v>0</v>
      </c>
      <c r="AA223" s="173">
        <f>Z223*K223</f>
        <v>0</v>
      </c>
      <c r="AR223" s="17" t="s">
        <v>156</v>
      </c>
      <c r="AT223" s="17" t="s">
        <v>152</v>
      </c>
      <c r="AU223" s="17" t="s">
        <v>108</v>
      </c>
      <c r="AY223" s="17" t="s">
        <v>151</v>
      </c>
      <c r="BE223" s="109">
        <f>IF(U223="základní",N223,0)</f>
        <v>0</v>
      </c>
      <c r="BF223" s="109">
        <f>IF(U223="snížená",N223,0)</f>
        <v>0</v>
      </c>
      <c r="BG223" s="109">
        <f>IF(U223="zákl. přenesená",N223,0)</f>
        <v>0</v>
      </c>
      <c r="BH223" s="109">
        <f>IF(U223="sníž. přenesená",N223,0)</f>
        <v>0</v>
      </c>
      <c r="BI223" s="109">
        <f>IF(U223="nulová",N223,0)</f>
        <v>0</v>
      </c>
      <c r="BJ223" s="17" t="s">
        <v>25</v>
      </c>
      <c r="BK223" s="109">
        <f>ROUND(L223*K223,2)</f>
        <v>0</v>
      </c>
      <c r="BL223" s="17" t="s">
        <v>156</v>
      </c>
      <c r="BM223" s="17" t="s">
        <v>503</v>
      </c>
    </row>
    <row r="224" spans="2:65" s="1" customFormat="1" ht="31.5" customHeight="1">
      <c r="B224" s="34"/>
      <c r="C224" s="174" t="s">
        <v>504</v>
      </c>
      <c r="D224" s="174" t="s">
        <v>169</v>
      </c>
      <c r="E224" s="175" t="s">
        <v>505</v>
      </c>
      <c r="F224" s="252" t="s">
        <v>506</v>
      </c>
      <c r="G224" s="252"/>
      <c r="H224" s="252"/>
      <c r="I224" s="252"/>
      <c r="J224" s="176" t="s">
        <v>201</v>
      </c>
      <c r="K224" s="177">
        <v>2</v>
      </c>
      <c r="L224" s="253">
        <v>0</v>
      </c>
      <c r="M224" s="254"/>
      <c r="N224" s="255">
        <f>ROUND(L224*K224,2)</f>
        <v>0</v>
      </c>
      <c r="O224" s="249"/>
      <c r="P224" s="249"/>
      <c r="Q224" s="249"/>
      <c r="R224" s="36"/>
      <c r="T224" s="171" t="s">
        <v>23</v>
      </c>
      <c r="U224" s="43" t="s">
        <v>47</v>
      </c>
      <c r="V224" s="35"/>
      <c r="W224" s="172">
        <f>V224*K224</f>
        <v>0</v>
      </c>
      <c r="X224" s="172">
        <v>0</v>
      </c>
      <c r="Y224" s="172">
        <f>X224*K224</f>
        <v>0</v>
      </c>
      <c r="Z224" s="172">
        <v>0</v>
      </c>
      <c r="AA224" s="173">
        <f>Z224*K224</f>
        <v>0</v>
      </c>
      <c r="AR224" s="17" t="s">
        <v>172</v>
      </c>
      <c r="AT224" s="17" t="s">
        <v>169</v>
      </c>
      <c r="AU224" s="17" t="s">
        <v>108</v>
      </c>
      <c r="AY224" s="17" t="s">
        <v>151</v>
      </c>
      <c r="BE224" s="109">
        <f>IF(U224="základní",N224,0)</f>
        <v>0</v>
      </c>
      <c r="BF224" s="109">
        <f>IF(U224="snížená",N224,0)</f>
        <v>0</v>
      </c>
      <c r="BG224" s="109">
        <f>IF(U224="zákl. přenesená",N224,0)</f>
        <v>0</v>
      </c>
      <c r="BH224" s="109">
        <f>IF(U224="sníž. přenesená",N224,0)</f>
        <v>0</v>
      </c>
      <c r="BI224" s="109">
        <f>IF(U224="nulová",N224,0)</f>
        <v>0</v>
      </c>
      <c r="BJ224" s="17" t="s">
        <v>25</v>
      </c>
      <c r="BK224" s="109">
        <f>ROUND(L224*K224,2)</f>
        <v>0</v>
      </c>
      <c r="BL224" s="17" t="s">
        <v>156</v>
      </c>
      <c r="BM224" s="17" t="s">
        <v>507</v>
      </c>
    </row>
    <row r="225" spans="2:65" s="1" customFormat="1" ht="66" customHeight="1">
      <c r="B225" s="34"/>
      <c r="C225" s="35"/>
      <c r="D225" s="35"/>
      <c r="E225" s="35"/>
      <c r="F225" s="250" t="s">
        <v>508</v>
      </c>
      <c r="G225" s="251"/>
      <c r="H225" s="251"/>
      <c r="I225" s="251"/>
      <c r="J225" s="35"/>
      <c r="K225" s="35"/>
      <c r="L225" s="35"/>
      <c r="M225" s="35"/>
      <c r="N225" s="35"/>
      <c r="O225" s="35"/>
      <c r="P225" s="35"/>
      <c r="Q225" s="35"/>
      <c r="R225" s="36"/>
      <c r="T225" s="142"/>
      <c r="U225" s="35"/>
      <c r="V225" s="35"/>
      <c r="W225" s="35"/>
      <c r="X225" s="35"/>
      <c r="Y225" s="35"/>
      <c r="Z225" s="35"/>
      <c r="AA225" s="77"/>
      <c r="AT225" s="17" t="s">
        <v>159</v>
      </c>
      <c r="AU225" s="17" t="s">
        <v>108</v>
      </c>
    </row>
    <row r="226" spans="2:65" s="1" customFormat="1" ht="31.5" customHeight="1">
      <c r="B226" s="34"/>
      <c r="C226" s="167" t="s">
        <v>509</v>
      </c>
      <c r="D226" s="167" t="s">
        <v>152</v>
      </c>
      <c r="E226" s="168" t="s">
        <v>510</v>
      </c>
      <c r="F226" s="246" t="s">
        <v>511</v>
      </c>
      <c r="G226" s="246"/>
      <c r="H226" s="246"/>
      <c r="I226" s="246"/>
      <c r="J226" s="169" t="s">
        <v>201</v>
      </c>
      <c r="K226" s="170">
        <v>1</v>
      </c>
      <c r="L226" s="247">
        <v>0</v>
      </c>
      <c r="M226" s="248"/>
      <c r="N226" s="249">
        <f>ROUND(L226*K226,2)</f>
        <v>0</v>
      </c>
      <c r="O226" s="249"/>
      <c r="P226" s="249"/>
      <c r="Q226" s="249"/>
      <c r="R226" s="36"/>
      <c r="T226" s="171" t="s">
        <v>23</v>
      </c>
      <c r="U226" s="43" t="s">
        <v>47</v>
      </c>
      <c r="V226" s="35"/>
      <c r="W226" s="172">
        <f>V226*K226</f>
        <v>0</v>
      </c>
      <c r="X226" s="172">
        <v>0</v>
      </c>
      <c r="Y226" s="172">
        <f>X226*K226</f>
        <v>0</v>
      </c>
      <c r="Z226" s="172">
        <v>0.308</v>
      </c>
      <c r="AA226" s="173">
        <f>Z226*K226</f>
        <v>0.308</v>
      </c>
      <c r="AR226" s="17" t="s">
        <v>156</v>
      </c>
      <c r="AT226" s="17" t="s">
        <v>152</v>
      </c>
      <c r="AU226" s="17" t="s">
        <v>108</v>
      </c>
      <c r="AY226" s="17" t="s">
        <v>151</v>
      </c>
      <c r="BE226" s="109">
        <f>IF(U226="základní",N226,0)</f>
        <v>0</v>
      </c>
      <c r="BF226" s="109">
        <f>IF(U226="snížená",N226,0)</f>
        <v>0</v>
      </c>
      <c r="BG226" s="109">
        <f>IF(U226="zákl. přenesená",N226,0)</f>
        <v>0</v>
      </c>
      <c r="BH226" s="109">
        <f>IF(U226="sníž. přenesená",N226,0)</f>
        <v>0</v>
      </c>
      <c r="BI226" s="109">
        <f>IF(U226="nulová",N226,0)</f>
        <v>0</v>
      </c>
      <c r="BJ226" s="17" t="s">
        <v>25</v>
      </c>
      <c r="BK226" s="109">
        <f>ROUND(L226*K226,2)</f>
        <v>0</v>
      </c>
      <c r="BL226" s="17" t="s">
        <v>156</v>
      </c>
      <c r="BM226" s="17" t="s">
        <v>512</v>
      </c>
    </row>
    <row r="227" spans="2:65" s="1" customFormat="1" ht="22.5" customHeight="1">
      <c r="B227" s="34"/>
      <c r="C227" s="167" t="s">
        <v>513</v>
      </c>
      <c r="D227" s="167" t="s">
        <v>152</v>
      </c>
      <c r="E227" s="168" t="s">
        <v>514</v>
      </c>
      <c r="F227" s="246" t="s">
        <v>515</v>
      </c>
      <c r="G227" s="246"/>
      <c r="H227" s="246"/>
      <c r="I227" s="246"/>
      <c r="J227" s="169" t="s">
        <v>201</v>
      </c>
      <c r="K227" s="170">
        <v>3</v>
      </c>
      <c r="L227" s="247">
        <v>0</v>
      </c>
      <c r="M227" s="248"/>
      <c r="N227" s="249">
        <f>ROUND(L227*K227,2)</f>
        <v>0</v>
      </c>
      <c r="O227" s="249"/>
      <c r="P227" s="249"/>
      <c r="Q227" s="249"/>
      <c r="R227" s="36"/>
      <c r="T227" s="171" t="s">
        <v>23</v>
      </c>
      <c r="U227" s="43" t="s">
        <v>47</v>
      </c>
      <c r="V227" s="35"/>
      <c r="W227" s="172">
        <f>V227*K227</f>
        <v>0</v>
      </c>
      <c r="X227" s="172">
        <v>0</v>
      </c>
      <c r="Y227" s="172">
        <f>X227*K227</f>
        <v>0</v>
      </c>
      <c r="Z227" s="172">
        <v>0</v>
      </c>
      <c r="AA227" s="173">
        <f>Z227*K227</f>
        <v>0</v>
      </c>
      <c r="AR227" s="17" t="s">
        <v>156</v>
      </c>
      <c r="AT227" s="17" t="s">
        <v>152</v>
      </c>
      <c r="AU227" s="17" t="s">
        <v>108</v>
      </c>
      <c r="AY227" s="17" t="s">
        <v>151</v>
      </c>
      <c r="BE227" s="109">
        <f>IF(U227="základní",N227,0)</f>
        <v>0</v>
      </c>
      <c r="BF227" s="109">
        <f>IF(U227="snížená",N227,0)</f>
        <v>0</v>
      </c>
      <c r="BG227" s="109">
        <f>IF(U227="zákl. přenesená",N227,0)</f>
        <v>0</v>
      </c>
      <c r="BH227" s="109">
        <f>IF(U227="sníž. přenesená",N227,0)</f>
        <v>0</v>
      </c>
      <c r="BI227" s="109">
        <f>IF(U227="nulová",N227,0)</f>
        <v>0</v>
      </c>
      <c r="BJ227" s="17" t="s">
        <v>25</v>
      </c>
      <c r="BK227" s="109">
        <f>ROUND(L227*K227,2)</f>
        <v>0</v>
      </c>
      <c r="BL227" s="17" t="s">
        <v>156</v>
      </c>
      <c r="BM227" s="17" t="s">
        <v>516</v>
      </c>
    </row>
    <row r="228" spans="2:65" s="1" customFormat="1" ht="31.5" customHeight="1">
      <c r="B228" s="34"/>
      <c r="C228" s="174" t="s">
        <v>517</v>
      </c>
      <c r="D228" s="174" t="s">
        <v>169</v>
      </c>
      <c r="E228" s="175" t="s">
        <v>518</v>
      </c>
      <c r="F228" s="252" t="s">
        <v>519</v>
      </c>
      <c r="G228" s="252"/>
      <c r="H228" s="252"/>
      <c r="I228" s="252"/>
      <c r="J228" s="176" t="s">
        <v>201</v>
      </c>
      <c r="K228" s="177">
        <v>2</v>
      </c>
      <c r="L228" s="253">
        <v>0</v>
      </c>
      <c r="M228" s="254"/>
      <c r="N228" s="255">
        <f>ROUND(L228*K228,2)</f>
        <v>0</v>
      </c>
      <c r="O228" s="249"/>
      <c r="P228" s="249"/>
      <c r="Q228" s="249"/>
      <c r="R228" s="36"/>
      <c r="T228" s="171" t="s">
        <v>23</v>
      </c>
      <c r="U228" s="43" t="s">
        <v>47</v>
      </c>
      <c r="V228" s="35"/>
      <c r="W228" s="172">
        <f>V228*K228</f>
        <v>0</v>
      </c>
      <c r="X228" s="172">
        <v>0</v>
      </c>
      <c r="Y228" s="172">
        <f>X228*K228</f>
        <v>0</v>
      </c>
      <c r="Z228" s="172">
        <v>0</v>
      </c>
      <c r="AA228" s="173">
        <f>Z228*K228</f>
        <v>0</v>
      </c>
      <c r="AR228" s="17" t="s">
        <v>172</v>
      </c>
      <c r="AT228" s="17" t="s">
        <v>169</v>
      </c>
      <c r="AU228" s="17" t="s">
        <v>108</v>
      </c>
      <c r="AY228" s="17" t="s">
        <v>151</v>
      </c>
      <c r="BE228" s="109">
        <f>IF(U228="základní",N228,0)</f>
        <v>0</v>
      </c>
      <c r="BF228" s="109">
        <f>IF(U228="snížená",N228,0)</f>
        <v>0</v>
      </c>
      <c r="BG228" s="109">
        <f>IF(U228="zákl. přenesená",N228,0)</f>
        <v>0</v>
      </c>
      <c r="BH228" s="109">
        <f>IF(U228="sníž. přenesená",N228,0)</f>
        <v>0</v>
      </c>
      <c r="BI228" s="109">
        <f>IF(U228="nulová",N228,0)</f>
        <v>0</v>
      </c>
      <c r="BJ228" s="17" t="s">
        <v>25</v>
      </c>
      <c r="BK228" s="109">
        <f>ROUND(L228*K228,2)</f>
        <v>0</v>
      </c>
      <c r="BL228" s="17" t="s">
        <v>156</v>
      </c>
      <c r="BM228" s="17" t="s">
        <v>520</v>
      </c>
    </row>
    <row r="229" spans="2:65" s="1" customFormat="1" ht="42" customHeight="1">
      <c r="B229" s="34"/>
      <c r="C229" s="35"/>
      <c r="D229" s="35"/>
      <c r="E229" s="35"/>
      <c r="F229" s="250" t="s">
        <v>521</v>
      </c>
      <c r="G229" s="251"/>
      <c r="H229" s="251"/>
      <c r="I229" s="251"/>
      <c r="J229" s="35"/>
      <c r="K229" s="35"/>
      <c r="L229" s="35"/>
      <c r="M229" s="35"/>
      <c r="N229" s="35"/>
      <c r="O229" s="35"/>
      <c r="P229" s="35"/>
      <c r="Q229" s="35"/>
      <c r="R229" s="36"/>
      <c r="T229" s="142"/>
      <c r="U229" s="35"/>
      <c r="V229" s="35"/>
      <c r="W229" s="35"/>
      <c r="X229" s="35"/>
      <c r="Y229" s="35"/>
      <c r="Z229" s="35"/>
      <c r="AA229" s="77"/>
      <c r="AT229" s="17" t="s">
        <v>159</v>
      </c>
      <c r="AU229" s="17" t="s">
        <v>108</v>
      </c>
    </row>
    <row r="230" spans="2:65" s="1" customFormat="1" ht="31.5" customHeight="1">
      <c r="B230" s="34"/>
      <c r="C230" s="167" t="s">
        <v>522</v>
      </c>
      <c r="D230" s="167" t="s">
        <v>152</v>
      </c>
      <c r="E230" s="168" t="s">
        <v>523</v>
      </c>
      <c r="F230" s="246" t="s">
        <v>524</v>
      </c>
      <c r="G230" s="246"/>
      <c r="H230" s="246"/>
      <c r="I230" s="246"/>
      <c r="J230" s="169" t="s">
        <v>155</v>
      </c>
      <c r="K230" s="170">
        <v>1</v>
      </c>
      <c r="L230" s="247">
        <v>0</v>
      </c>
      <c r="M230" s="248"/>
      <c r="N230" s="249">
        <f>ROUND(L230*K230,2)</f>
        <v>0</v>
      </c>
      <c r="O230" s="249"/>
      <c r="P230" s="249"/>
      <c r="Q230" s="249"/>
      <c r="R230" s="36"/>
      <c r="T230" s="171" t="s">
        <v>23</v>
      </c>
      <c r="U230" s="43" t="s">
        <v>47</v>
      </c>
      <c r="V230" s="35"/>
      <c r="W230" s="172">
        <f>V230*K230</f>
        <v>0</v>
      </c>
      <c r="X230" s="172">
        <v>2.257E-2</v>
      </c>
      <c r="Y230" s="172">
        <f>X230*K230</f>
        <v>2.257E-2</v>
      </c>
      <c r="Z230" s="172">
        <v>0</v>
      </c>
      <c r="AA230" s="173">
        <f>Z230*K230</f>
        <v>0</v>
      </c>
      <c r="AR230" s="17" t="s">
        <v>156</v>
      </c>
      <c r="AT230" s="17" t="s">
        <v>152</v>
      </c>
      <c r="AU230" s="17" t="s">
        <v>108</v>
      </c>
      <c r="AY230" s="17" t="s">
        <v>151</v>
      </c>
      <c r="BE230" s="109">
        <f>IF(U230="základní",N230,0)</f>
        <v>0</v>
      </c>
      <c r="BF230" s="109">
        <f>IF(U230="snížená",N230,0)</f>
        <v>0</v>
      </c>
      <c r="BG230" s="109">
        <f>IF(U230="zákl. přenesená",N230,0)</f>
        <v>0</v>
      </c>
      <c r="BH230" s="109">
        <f>IF(U230="sníž. přenesená",N230,0)</f>
        <v>0</v>
      </c>
      <c r="BI230" s="109">
        <f>IF(U230="nulová",N230,0)</f>
        <v>0</v>
      </c>
      <c r="BJ230" s="17" t="s">
        <v>25</v>
      </c>
      <c r="BK230" s="109">
        <f>ROUND(L230*K230,2)</f>
        <v>0</v>
      </c>
      <c r="BL230" s="17" t="s">
        <v>156</v>
      </c>
      <c r="BM230" s="17" t="s">
        <v>525</v>
      </c>
    </row>
    <row r="231" spans="2:65" s="1" customFormat="1" ht="30" customHeight="1">
      <c r="B231" s="34"/>
      <c r="C231" s="35"/>
      <c r="D231" s="35"/>
      <c r="E231" s="35"/>
      <c r="F231" s="250" t="s">
        <v>526</v>
      </c>
      <c r="G231" s="251"/>
      <c r="H231" s="251"/>
      <c r="I231" s="251"/>
      <c r="J231" s="35"/>
      <c r="K231" s="35"/>
      <c r="L231" s="35"/>
      <c r="M231" s="35"/>
      <c r="N231" s="35"/>
      <c r="O231" s="35"/>
      <c r="P231" s="35"/>
      <c r="Q231" s="35"/>
      <c r="R231" s="36"/>
      <c r="T231" s="142"/>
      <c r="U231" s="35"/>
      <c r="V231" s="35"/>
      <c r="W231" s="35"/>
      <c r="X231" s="35"/>
      <c r="Y231" s="35"/>
      <c r="Z231" s="35"/>
      <c r="AA231" s="77"/>
      <c r="AT231" s="17" t="s">
        <v>159</v>
      </c>
      <c r="AU231" s="17" t="s">
        <v>108</v>
      </c>
    </row>
    <row r="232" spans="2:65" s="1" customFormat="1" ht="22.5" customHeight="1">
      <c r="B232" s="34"/>
      <c r="C232" s="167" t="s">
        <v>527</v>
      </c>
      <c r="D232" s="167" t="s">
        <v>152</v>
      </c>
      <c r="E232" s="168" t="s">
        <v>528</v>
      </c>
      <c r="F232" s="246" t="s">
        <v>529</v>
      </c>
      <c r="G232" s="246"/>
      <c r="H232" s="246"/>
      <c r="I232" s="246"/>
      <c r="J232" s="169" t="s">
        <v>201</v>
      </c>
      <c r="K232" s="170">
        <v>2</v>
      </c>
      <c r="L232" s="247">
        <v>0</v>
      </c>
      <c r="M232" s="248"/>
      <c r="N232" s="249">
        <f t="shared" ref="N232:N241" si="35">ROUND(L232*K232,2)</f>
        <v>0</v>
      </c>
      <c r="O232" s="249"/>
      <c r="P232" s="249"/>
      <c r="Q232" s="249"/>
      <c r="R232" s="36"/>
      <c r="T232" s="171" t="s">
        <v>23</v>
      </c>
      <c r="U232" s="43" t="s">
        <v>47</v>
      </c>
      <c r="V232" s="35"/>
      <c r="W232" s="172">
        <f t="shared" ref="W232:W241" si="36">V232*K232</f>
        <v>0</v>
      </c>
      <c r="X232" s="172">
        <v>6.9999999999999994E-5</v>
      </c>
      <c r="Y232" s="172">
        <f t="shared" ref="Y232:Y241" si="37">X232*K232</f>
        <v>1.3999999999999999E-4</v>
      </c>
      <c r="Z232" s="172">
        <v>2.1000000000000001E-2</v>
      </c>
      <c r="AA232" s="173">
        <f t="shared" ref="AA232:AA241" si="38">Z232*K232</f>
        <v>4.2000000000000003E-2</v>
      </c>
      <c r="AR232" s="17" t="s">
        <v>156</v>
      </c>
      <c r="AT232" s="17" t="s">
        <v>152</v>
      </c>
      <c r="AU232" s="17" t="s">
        <v>108</v>
      </c>
      <c r="AY232" s="17" t="s">
        <v>151</v>
      </c>
      <c r="BE232" s="109">
        <f t="shared" ref="BE232:BE241" si="39">IF(U232="základní",N232,0)</f>
        <v>0</v>
      </c>
      <c r="BF232" s="109">
        <f t="shared" ref="BF232:BF241" si="40">IF(U232="snížená",N232,0)</f>
        <v>0</v>
      </c>
      <c r="BG232" s="109">
        <f t="shared" ref="BG232:BG241" si="41">IF(U232="zákl. přenesená",N232,0)</f>
        <v>0</v>
      </c>
      <c r="BH232" s="109">
        <f t="shared" ref="BH232:BH241" si="42">IF(U232="sníž. přenesená",N232,0)</f>
        <v>0</v>
      </c>
      <c r="BI232" s="109">
        <f t="shared" ref="BI232:BI241" si="43">IF(U232="nulová",N232,0)</f>
        <v>0</v>
      </c>
      <c r="BJ232" s="17" t="s">
        <v>25</v>
      </c>
      <c r="BK232" s="109">
        <f t="shared" ref="BK232:BK241" si="44">ROUND(L232*K232,2)</f>
        <v>0</v>
      </c>
      <c r="BL232" s="17" t="s">
        <v>156</v>
      </c>
      <c r="BM232" s="17" t="s">
        <v>530</v>
      </c>
    </row>
    <row r="233" spans="2:65" s="1" customFormat="1" ht="31.5" customHeight="1">
      <c r="B233" s="34"/>
      <c r="C233" s="167" t="s">
        <v>531</v>
      </c>
      <c r="D233" s="167" t="s">
        <v>152</v>
      </c>
      <c r="E233" s="168" t="s">
        <v>532</v>
      </c>
      <c r="F233" s="246" t="s">
        <v>533</v>
      </c>
      <c r="G233" s="246"/>
      <c r="H233" s="246"/>
      <c r="I233" s="246"/>
      <c r="J233" s="169" t="s">
        <v>155</v>
      </c>
      <c r="K233" s="170">
        <v>1</v>
      </c>
      <c r="L233" s="247">
        <v>0</v>
      </c>
      <c r="M233" s="248"/>
      <c r="N233" s="249">
        <f t="shared" si="35"/>
        <v>0</v>
      </c>
      <c r="O233" s="249"/>
      <c r="P233" s="249"/>
      <c r="Q233" s="249"/>
      <c r="R233" s="36"/>
      <c r="T233" s="171" t="s">
        <v>23</v>
      </c>
      <c r="U233" s="43" t="s">
        <v>47</v>
      </c>
      <c r="V233" s="35"/>
      <c r="W233" s="172">
        <f t="shared" si="36"/>
        <v>0</v>
      </c>
      <c r="X233" s="172">
        <v>1.1999999999999999E-3</v>
      </c>
      <c r="Y233" s="172">
        <f t="shared" si="37"/>
        <v>1.1999999999999999E-3</v>
      </c>
      <c r="Z233" s="172">
        <v>0</v>
      </c>
      <c r="AA233" s="173">
        <f t="shared" si="38"/>
        <v>0</v>
      </c>
      <c r="AR233" s="17" t="s">
        <v>156</v>
      </c>
      <c r="AT233" s="17" t="s">
        <v>152</v>
      </c>
      <c r="AU233" s="17" t="s">
        <v>108</v>
      </c>
      <c r="AY233" s="17" t="s">
        <v>151</v>
      </c>
      <c r="BE233" s="109">
        <f t="shared" si="39"/>
        <v>0</v>
      </c>
      <c r="BF233" s="109">
        <f t="shared" si="40"/>
        <v>0</v>
      </c>
      <c r="BG233" s="109">
        <f t="shared" si="41"/>
        <v>0</v>
      </c>
      <c r="BH233" s="109">
        <f t="shared" si="42"/>
        <v>0</v>
      </c>
      <c r="BI233" s="109">
        <f t="shared" si="43"/>
        <v>0</v>
      </c>
      <c r="BJ233" s="17" t="s">
        <v>25</v>
      </c>
      <c r="BK233" s="109">
        <f t="shared" si="44"/>
        <v>0</v>
      </c>
      <c r="BL233" s="17" t="s">
        <v>156</v>
      </c>
      <c r="BM233" s="17" t="s">
        <v>534</v>
      </c>
    </row>
    <row r="234" spans="2:65" s="1" customFormat="1" ht="31.5" customHeight="1">
      <c r="B234" s="34"/>
      <c r="C234" s="174" t="s">
        <v>535</v>
      </c>
      <c r="D234" s="174" t="s">
        <v>169</v>
      </c>
      <c r="E234" s="175" t="s">
        <v>536</v>
      </c>
      <c r="F234" s="252" t="s">
        <v>537</v>
      </c>
      <c r="G234" s="252"/>
      <c r="H234" s="252"/>
      <c r="I234" s="252"/>
      <c r="J234" s="176" t="s">
        <v>201</v>
      </c>
      <c r="K234" s="177">
        <v>1</v>
      </c>
      <c r="L234" s="253">
        <v>0</v>
      </c>
      <c r="M234" s="254"/>
      <c r="N234" s="255">
        <f t="shared" si="35"/>
        <v>0</v>
      </c>
      <c r="O234" s="249"/>
      <c r="P234" s="249"/>
      <c r="Q234" s="249"/>
      <c r="R234" s="36"/>
      <c r="T234" s="171" t="s">
        <v>23</v>
      </c>
      <c r="U234" s="43" t="s">
        <v>47</v>
      </c>
      <c r="V234" s="35"/>
      <c r="W234" s="172">
        <f t="shared" si="36"/>
        <v>0</v>
      </c>
      <c r="X234" s="172">
        <v>1.7000000000000001E-2</v>
      </c>
      <c r="Y234" s="172">
        <f t="shared" si="37"/>
        <v>1.7000000000000001E-2</v>
      </c>
      <c r="Z234" s="172">
        <v>0</v>
      </c>
      <c r="AA234" s="173">
        <f t="shared" si="38"/>
        <v>0</v>
      </c>
      <c r="AR234" s="17" t="s">
        <v>172</v>
      </c>
      <c r="AT234" s="17" t="s">
        <v>169</v>
      </c>
      <c r="AU234" s="17" t="s">
        <v>108</v>
      </c>
      <c r="AY234" s="17" t="s">
        <v>151</v>
      </c>
      <c r="BE234" s="109">
        <f t="shared" si="39"/>
        <v>0</v>
      </c>
      <c r="BF234" s="109">
        <f t="shared" si="40"/>
        <v>0</v>
      </c>
      <c r="BG234" s="109">
        <f t="shared" si="41"/>
        <v>0</v>
      </c>
      <c r="BH234" s="109">
        <f t="shared" si="42"/>
        <v>0</v>
      </c>
      <c r="BI234" s="109">
        <f t="shared" si="43"/>
        <v>0</v>
      </c>
      <c r="BJ234" s="17" t="s">
        <v>25</v>
      </c>
      <c r="BK234" s="109">
        <f t="shared" si="44"/>
        <v>0</v>
      </c>
      <c r="BL234" s="17" t="s">
        <v>156</v>
      </c>
      <c r="BM234" s="17" t="s">
        <v>538</v>
      </c>
    </row>
    <row r="235" spans="2:65" s="1" customFormat="1" ht="31.5" customHeight="1">
      <c r="B235" s="34"/>
      <c r="C235" s="167" t="s">
        <v>539</v>
      </c>
      <c r="D235" s="167" t="s">
        <v>152</v>
      </c>
      <c r="E235" s="168" t="s">
        <v>540</v>
      </c>
      <c r="F235" s="246" t="s">
        <v>541</v>
      </c>
      <c r="G235" s="246"/>
      <c r="H235" s="246"/>
      <c r="I235" s="246"/>
      <c r="J235" s="169" t="s">
        <v>155</v>
      </c>
      <c r="K235" s="170">
        <v>2</v>
      </c>
      <c r="L235" s="247">
        <v>0</v>
      </c>
      <c r="M235" s="248"/>
      <c r="N235" s="249">
        <f t="shared" si="35"/>
        <v>0</v>
      </c>
      <c r="O235" s="249"/>
      <c r="P235" s="249"/>
      <c r="Q235" s="249"/>
      <c r="R235" s="36"/>
      <c r="T235" s="171" t="s">
        <v>23</v>
      </c>
      <c r="U235" s="43" t="s">
        <v>47</v>
      </c>
      <c r="V235" s="35"/>
      <c r="W235" s="172">
        <f t="shared" si="36"/>
        <v>0</v>
      </c>
      <c r="X235" s="172">
        <v>3.5400000000000002E-3</v>
      </c>
      <c r="Y235" s="172">
        <f t="shared" si="37"/>
        <v>7.0800000000000004E-3</v>
      </c>
      <c r="Z235" s="172">
        <v>0</v>
      </c>
      <c r="AA235" s="173">
        <f t="shared" si="38"/>
        <v>0</v>
      </c>
      <c r="AR235" s="17" t="s">
        <v>156</v>
      </c>
      <c r="AT235" s="17" t="s">
        <v>152</v>
      </c>
      <c r="AU235" s="17" t="s">
        <v>108</v>
      </c>
      <c r="AY235" s="17" t="s">
        <v>151</v>
      </c>
      <c r="BE235" s="109">
        <f t="shared" si="39"/>
        <v>0</v>
      </c>
      <c r="BF235" s="109">
        <f t="shared" si="40"/>
        <v>0</v>
      </c>
      <c r="BG235" s="109">
        <f t="shared" si="41"/>
        <v>0</v>
      </c>
      <c r="BH235" s="109">
        <f t="shared" si="42"/>
        <v>0</v>
      </c>
      <c r="BI235" s="109">
        <f t="shared" si="43"/>
        <v>0</v>
      </c>
      <c r="BJ235" s="17" t="s">
        <v>25</v>
      </c>
      <c r="BK235" s="109">
        <f t="shared" si="44"/>
        <v>0</v>
      </c>
      <c r="BL235" s="17" t="s">
        <v>156</v>
      </c>
      <c r="BM235" s="17" t="s">
        <v>542</v>
      </c>
    </row>
    <row r="236" spans="2:65" s="1" customFormat="1" ht="31.5" customHeight="1">
      <c r="B236" s="34"/>
      <c r="C236" s="174" t="s">
        <v>543</v>
      </c>
      <c r="D236" s="174" t="s">
        <v>169</v>
      </c>
      <c r="E236" s="175" t="s">
        <v>544</v>
      </c>
      <c r="F236" s="252" t="s">
        <v>545</v>
      </c>
      <c r="G236" s="252"/>
      <c r="H236" s="252"/>
      <c r="I236" s="252"/>
      <c r="J236" s="176" t="s">
        <v>201</v>
      </c>
      <c r="K236" s="177">
        <v>2</v>
      </c>
      <c r="L236" s="253">
        <v>0</v>
      </c>
      <c r="M236" s="254"/>
      <c r="N236" s="255">
        <f t="shared" si="35"/>
        <v>0</v>
      </c>
      <c r="O236" s="249"/>
      <c r="P236" s="249"/>
      <c r="Q236" s="249"/>
      <c r="R236" s="36"/>
      <c r="T236" s="171" t="s">
        <v>23</v>
      </c>
      <c r="U236" s="43" t="s">
        <v>47</v>
      </c>
      <c r="V236" s="35"/>
      <c r="W236" s="172">
        <f t="shared" si="36"/>
        <v>0</v>
      </c>
      <c r="X236" s="172">
        <v>0.01</v>
      </c>
      <c r="Y236" s="172">
        <f t="shared" si="37"/>
        <v>0.02</v>
      </c>
      <c r="Z236" s="172">
        <v>0</v>
      </c>
      <c r="AA236" s="173">
        <f t="shared" si="38"/>
        <v>0</v>
      </c>
      <c r="AR236" s="17" t="s">
        <v>172</v>
      </c>
      <c r="AT236" s="17" t="s">
        <v>169</v>
      </c>
      <c r="AU236" s="17" t="s">
        <v>108</v>
      </c>
      <c r="AY236" s="17" t="s">
        <v>151</v>
      </c>
      <c r="BE236" s="109">
        <f t="shared" si="39"/>
        <v>0</v>
      </c>
      <c r="BF236" s="109">
        <f t="shared" si="40"/>
        <v>0</v>
      </c>
      <c r="BG236" s="109">
        <f t="shared" si="41"/>
        <v>0</v>
      </c>
      <c r="BH236" s="109">
        <f t="shared" si="42"/>
        <v>0</v>
      </c>
      <c r="BI236" s="109">
        <f t="shared" si="43"/>
        <v>0</v>
      </c>
      <c r="BJ236" s="17" t="s">
        <v>25</v>
      </c>
      <c r="BK236" s="109">
        <f t="shared" si="44"/>
        <v>0</v>
      </c>
      <c r="BL236" s="17" t="s">
        <v>156</v>
      </c>
      <c r="BM236" s="17" t="s">
        <v>546</v>
      </c>
    </row>
    <row r="237" spans="2:65" s="1" customFormat="1" ht="31.5" customHeight="1">
      <c r="B237" s="34"/>
      <c r="C237" s="167" t="s">
        <v>547</v>
      </c>
      <c r="D237" s="167" t="s">
        <v>152</v>
      </c>
      <c r="E237" s="168" t="s">
        <v>548</v>
      </c>
      <c r="F237" s="246" t="s">
        <v>549</v>
      </c>
      <c r="G237" s="246"/>
      <c r="H237" s="246"/>
      <c r="I237" s="246"/>
      <c r="J237" s="169" t="s">
        <v>155</v>
      </c>
      <c r="K237" s="170">
        <v>4</v>
      </c>
      <c r="L237" s="247">
        <v>0</v>
      </c>
      <c r="M237" s="248"/>
      <c r="N237" s="249">
        <f t="shared" si="35"/>
        <v>0</v>
      </c>
      <c r="O237" s="249"/>
      <c r="P237" s="249"/>
      <c r="Q237" s="249"/>
      <c r="R237" s="36"/>
      <c r="T237" s="171" t="s">
        <v>23</v>
      </c>
      <c r="U237" s="43" t="s">
        <v>47</v>
      </c>
      <c r="V237" s="35"/>
      <c r="W237" s="172">
        <f t="shared" si="36"/>
        <v>0</v>
      </c>
      <c r="X237" s="172">
        <v>3.7000000000000002E-3</v>
      </c>
      <c r="Y237" s="172">
        <f t="shared" si="37"/>
        <v>1.4800000000000001E-2</v>
      </c>
      <c r="Z237" s="172">
        <v>0</v>
      </c>
      <c r="AA237" s="173">
        <f t="shared" si="38"/>
        <v>0</v>
      </c>
      <c r="AR237" s="17" t="s">
        <v>156</v>
      </c>
      <c r="AT237" s="17" t="s">
        <v>152</v>
      </c>
      <c r="AU237" s="17" t="s">
        <v>108</v>
      </c>
      <c r="AY237" s="17" t="s">
        <v>151</v>
      </c>
      <c r="BE237" s="109">
        <f t="shared" si="39"/>
        <v>0</v>
      </c>
      <c r="BF237" s="109">
        <f t="shared" si="40"/>
        <v>0</v>
      </c>
      <c r="BG237" s="109">
        <f t="shared" si="41"/>
        <v>0</v>
      </c>
      <c r="BH237" s="109">
        <f t="shared" si="42"/>
        <v>0</v>
      </c>
      <c r="BI237" s="109">
        <f t="shared" si="43"/>
        <v>0</v>
      </c>
      <c r="BJ237" s="17" t="s">
        <v>25</v>
      </c>
      <c r="BK237" s="109">
        <f t="shared" si="44"/>
        <v>0</v>
      </c>
      <c r="BL237" s="17" t="s">
        <v>156</v>
      </c>
      <c r="BM237" s="17" t="s">
        <v>550</v>
      </c>
    </row>
    <row r="238" spans="2:65" s="1" customFormat="1" ht="31.5" customHeight="1">
      <c r="B238" s="34"/>
      <c r="C238" s="174" t="s">
        <v>551</v>
      </c>
      <c r="D238" s="174" t="s">
        <v>169</v>
      </c>
      <c r="E238" s="175" t="s">
        <v>552</v>
      </c>
      <c r="F238" s="252" t="s">
        <v>553</v>
      </c>
      <c r="G238" s="252"/>
      <c r="H238" s="252"/>
      <c r="I238" s="252"/>
      <c r="J238" s="176" t="s">
        <v>201</v>
      </c>
      <c r="K238" s="177">
        <v>2</v>
      </c>
      <c r="L238" s="253">
        <v>0</v>
      </c>
      <c r="M238" s="254"/>
      <c r="N238" s="255">
        <f t="shared" si="35"/>
        <v>0</v>
      </c>
      <c r="O238" s="249"/>
      <c r="P238" s="249"/>
      <c r="Q238" s="249"/>
      <c r="R238" s="36"/>
      <c r="T238" s="171" t="s">
        <v>23</v>
      </c>
      <c r="U238" s="43" t="s">
        <v>47</v>
      </c>
      <c r="V238" s="35"/>
      <c r="W238" s="172">
        <f t="shared" si="36"/>
        <v>0</v>
      </c>
      <c r="X238" s="172">
        <v>0.02</v>
      </c>
      <c r="Y238" s="172">
        <f t="shared" si="37"/>
        <v>0.04</v>
      </c>
      <c r="Z238" s="172">
        <v>0</v>
      </c>
      <c r="AA238" s="173">
        <f t="shared" si="38"/>
        <v>0</v>
      </c>
      <c r="AR238" s="17" t="s">
        <v>172</v>
      </c>
      <c r="AT238" s="17" t="s">
        <v>169</v>
      </c>
      <c r="AU238" s="17" t="s">
        <v>108</v>
      </c>
      <c r="AY238" s="17" t="s">
        <v>151</v>
      </c>
      <c r="BE238" s="109">
        <f t="shared" si="39"/>
        <v>0</v>
      </c>
      <c r="BF238" s="109">
        <f t="shared" si="40"/>
        <v>0</v>
      </c>
      <c r="BG238" s="109">
        <f t="shared" si="41"/>
        <v>0</v>
      </c>
      <c r="BH238" s="109">
        <f t="shared" si="42"/>
        <v>0</v>
      </c>
      <c r="BI238" s="109">
        <f t="shared" si="43"/>
        <v>0</v>
      </c>
      <c r="BJ238" s="17" t="s">
        <v>25</v>
      </c>
      <c r="BK238" s="109">
        <f t="shared" si="44"/>
        <v>0</v>
      </c>
      <c r="BL238" s="17" t="s">
        <v>156</v>
      </c>
      <c r="BM238" s="17" t="s">
        <v>554</v>
      </c>
    </row>
    <row r="239" spans="2:65" s="1" customFormat="1" ht="31.5" customHeight="1">
      <c r="B239" s="34"/>
      <c r="C239" s="174" t="s">
        <v>555</v>
      </c>
      <c r="D239" s="174" t="s">
        <v>169</v>
      </c>
      <c r="E239" s="175" t="s">
        <v>556</v>
      </c>
      <c r="F239" s="252" t="s">
        <v>557</v>
      </c>
      <c r="G239" s="252"/>
      <c r="H239" s="252"/>
      <c r="I239" s="252"/>
      <c r="J239" s="176" t="s">
        <v>201</v>
      </c>
      <c r="K239" s="177">
        <v>2</v>
      </c>
      <c r="L239" s="253">
        <v>0</v>
      </c>
      <c r="M239" s="254"/>
      <c r="N239" s="255">
        <f t="shared" si="35"/>
        <v>0</v>
      </c>
      <c r="O239" s="249"/>
      <c r="P239" s="249"/>
      <c r="Q239" s="249"/>
      <c r="R239" s="36"/>
      <c r="T239" s="171" t="s">
        <v>23</v>
      </c>
      <c r="U239" s="43" t="s">
        <v>47</v>
      </c>
      <c r="V239" s="35"/>
      <c r="W239" s="172">
        <f t="shared" si="36"/>
        <v>0</v>
      </c>
      <c r="X239" s="172">
        <v>0.01</v>
      </c>
      <c r="Y239" s="172">
        <f t="shared" si="37"/>
        <v>0.02</v>
      </c>
      <c r="Z239" s="172">
        <v>0</v>
      </c>
      <c r="AA239" s="173">
        <f t="shared" si="38"/>
        <v>0</v>
      </c>
      <c r="AR239" s="17" t="s">
        <v>172</v>
      </c>
      <c r="AT239" s="17" t="s">
        <v>169</v>
      </c>
      <c r="AU239" s="17" t="s">
        <v>108</v>
      </c>
      <c r="AY239" s="17" t="s">
        <v>151</v>
      </c>
      <c r="BE239" s="109">
        <f t="shared" si="39"/>
        <v>0</v>
      </c>
      <c r="BF239" s="109">
        <f t="shared" si="40"/>
        <v>0</v>
      </c>
      <c r="BG239" s="109">
        <f t="shared" si="41"/>
        <v>0</v>
      </c>
      <c r="BH239" s="109">
        <f t="shared" si="42"/>
        <v>0</v>
      </c>
      <c r="BI239" s="109">
        <f t="shared" si="43"/>
        <v>0</v>
      </c>
      <c r="BJ239" s="17" t="s">
        <v>25</v>
      </c>
      <c r="BK239" s="109">
        <f t="shared" si="44"/>
        <v>0</v>
      </c>
      <c r="BL239" s="17" t="s">
        <v>156</v>
      </c>
      <c r="BM239" s="17" t="s">
        <v>558</v>
      </c>
    </row>
    <row r="240" spans="2:65" s="1" customFormat="1" ht="31.5" customHeight="1">
      <c r="B240" s="34"/>
      <c r="C240" s="167" t="s">
        <v>31</v>
      </c>
      <c r="D240" s="167" t="s">
        <v>152</v>
      </c>
      <c r="E240" s="168" t="s">
        <v>559</v>
      </c>
      <c r="F240" s="246" t="s">
        <v>560</v>
      </c>
      <c r="G240" s="246"/>
      <c r="H240" s="246"/>
      <c r="I240" s="246"/>
      <c r="J240" s="169" t="s">
        <v>196</v>
      </c>
      <c r="K240" s="170">
        <v>3.5</v>
      </c>
      <c r="L240" s="247">
        <v>0</v>
      </c>
      <c r="M240" s="248"/>
      <c r="N240" s="249">
        <f t="shared" si="35"/>
        <v>0</v>
      </c>
      <c r="O240" s="249"/>
      <c r="P240" s="249"/>
      <c r="Q240" s="249"/>
      <c r="R240" s="36"/>
      <c r="T240" s="171" t="s">
        <v>23</v>
      </c>
      <c r="U240" s="43" t="s">
        <v>47</v>
      </c>
      <c r="V240" s="35"/>
      <c r="W240" s="172">
        <f t="shared" si="36"/>
        <v>0</v>
      </c>
      <c r="X240" s="172">
        <v>0</v>
      </c>
      <c r="Y240" s="172">
        <f t="shared" si="37"/>
        <v>0</v>
      </c>
      <c r="Z240" s="172">
        <v>0</v>
      </c>
      <c r="AA240" s="173">
        <f t="shared" si="38"/>
        <v>0</v>
      </c>
      <c r="AR240" s="17" t="s">
        <v>156</v>
      </c>
      <c r="AT240" s="17" t="s">
        <v>152</v>
      </c>
      <c r="AU240" s="17" t="s">
        <v>108</v>
      </c>
      <c r="AY240" s="17" t="s">
        <v>151</v>
      </c>
      <c r="BE240" s="109">
        <f t="shared" si="39"/>
        <v>0</v>
      </c>
      <c r="BF240" s="109">
        <f t="shared" si="40"/>
        <v>0</v>
      </c>
      <c r="BG240" s="109">
        <f t="shared" si="41"/>
        <v>0</v>
      </c>
      <c r="BH240" s="109">
        <f t="shared" si="42"/>
        <v>0</v>
      </c>
      <c r="BI240" s="109">
        <f t="shared" si="43"/>
        <v>0</v>
      </c>
      <c r="BJ240" s="17" t="s">
        <v>25</v>
      </c>
      <c r="BK240" s="109">
        <f t="shared" si="44"/>
        <v>0</v>
      </c>
      <c r="BL240" s="17" t="s">
        <v>156</v>
      </c>
      <c r="BM240" s="17" t="s">
        <v>561</v>
      </c>
    </row>
    <row r="241" spans="2:65" s="1" customFormat="1" ht="31.5" customHeight="1">
      <c r="B241" s="34"/>
      <c r="C241" s="167" t="s">
        <v>562</v>
      </c>
      <c r="D241" s="167" t="s">
        <v>152</v>
      </c>
      <c r="E241" s="168" t="s">
        <v>563</v>
      </c>
      <c r="F241" s="246" t="s">
        <v>564</v>
      </c>
      <c r="G241" s="246"/>
      <c r="H241" s="246"/>
      <c r="I241" s="246"/>
      <c r="J241" s="169" t="s">
        <v>196</v>
      </c>
      <c r="K241" s="170">
        <v>0.17299999999999999</v>
      </c>
      <c r="L241" s="247">
        <v>0</v>
      </c>
      <c r="M241" s="248"/>
      <c r="N241" s="249">
        <f t="shared" si="35"/>
        <v>0</v>
      </c>
      <c r="O241" s="249"/>
      <c r="P241" s="249"/>
      <c r="Q241" s="249"/>
      <c r="R241" s="36"/>
      <c r="T241" s="171" t="s">
        <v>23</v>
      </c>
      <c r="U241" s="43" t="s">
        <v>47</v>
      </c>
      <c r="V241" s="35"/>
      <c r="W241" s="172">
        <f t="shared" si="36"/>
        <v>0</v>
      </c>
      <c r="X241" s="172">
        <v>0</v>
      </c>
      <c r="Y241" s="172">
        <f t="shared" si="37"/>
        <v>0</v>
      </c>
      <c r="Z241" s="172">
        <v>0</v>
      </c>
      <c r="AA241" s="173">
        <f t="shared" si="38"/>
        <v>0</v>
      </c>
      <c r="AR241" s="17" t="s">
        <v>156</v>
      </c>
      <c r="AT241" s="17" t="s">
        <v>152</v>
      </c>
      <c r="AU241" s="17" t="s">
        <v>108</v>
      </c>
      <c r="AY241" s="17" t="s">
        <v>151</v>
      </c>
      <c r="BE241" s="109">
        <f t="shared" si="39"/>
        <v>0</v>
      </c>
      <c r="BF241" s="109">
        <f t="shared" si="40"/>
        <v>0</v>
      </c>
      <c r="BG241" s="109">
        <f t="shared" si="41"/>
        <v>0</v>
      </c>
      <c r="BH241" s="109">
        <f t="shared" si="42"/>
        <v>0</v>
      </c>
      <c r="BI241" s="109">
        <f t="shared" si="43"/>
        <v>0</v>
      </c>
      <c r="BJ241" s="17" t="s">
        <v>25</v>
      </c>
      <c r="BK241" s="109">
        <f t="shared" si="44"/>
        <v>0</v>
      </c>
      <c r="BL241" s="17" t="s">
        <v>156</v>
      </c>
      <c r="BM241" s="17" t="s">
        <v>565</v>
      </c>
    </row>
    <row r="242" spans="2:65" s="9" customFormat="1" ht="29.85" customHeight="1">
      <c r="B242" s="156"/>
      <c r="C242" s="157"/>
      <c r="D242" s="166" t="s">
        <v>125</v>
      </c>
      <c r="E242" s="166"/>
      <c r="F242" s="166"/>
      <c r="G242" s="166"/>
      <c r="H242" s="166"/>
      <c r="I242" s="166"/>
      <c r="J242" s="166"/>
      <c r="K242" s="166"/>
      <c r="L242" s="166"/>
      <c r="M242" s="166"/>
      <c r="N242" s="261">
        <f>BK242</f>
        <v>0</v>
      </c>
      <c r="O242" s="262"/>
      <c r="P242" s="262"/>
      <c r="Q242" s="262"/>
      <c r="R242" s="159"/>
      <c r="T242" s="160"/>
      <c r="U242" s="157"/>
      <c r="V242" s="157"/>
      <c r="W242" s="161">
        <f>SUM(W243:W255)</f>
        <v>0</v>
      </c>
      <c r="X242" s="157"/>
      <c r="Y242" s="161">
        <f>SUM(Y243:Y255)</f>
        <v>0.94825999999999988</v>
      </c>
      <c r="Z242" s="157"/>
      <c r="AA242" s="162">
        <f>SUM(AA243:AA255)</f>
        <v>1.3730000000000001E-2</v>
      </c>
      <c r="AR242" s="163" t="s">
        <v>108</v>
      </c>
      <c r="AT242" s="164" t="s">
        <v>81</v>
      </c>
      <c r="AU242" s="164" t="s">
        <v>25</v>
      </c>
      <c r="AY242" s="163" t="s">
        <v>151</v>
      </c>
      <c r="BK242" s="165">
        <f>SUM(BK243:BK255)</f>
        <v>0</v>
      </c>
    </row>
    <row r="243" spans="2:65" s="1" customFormat="1" ht="31.5" customHeight="1">
      <c r="B243" s="34"/>
      <c r="C243" s="167" t="s">
        <v>566</v>
      </c>
      <c r="D243" s="167" t="s">
        <v>152</v>
      </c>
      <c r="E243" s="168" t="s">
        <v>567</v>
      </c>
      <c r="F243" s="246" t="s">
        <v>568</v>
      </c>
      <c r="G243" s="246"/>
      <c r="H243" s="246"/>
      <c r="I243" s="246"/>
      <c r="J243" s="169" t="s">
        <v>155</v>
      </c>
      <c r="K243" s="170">
        <v>1</v>
      </c>
      <c r="L243" s="247">
        <v>0</v>
      </c>
      <c r="M243" s="248"/>
      <c r="N243" s="249">
        <f>ROUND(L243*K243,2)</f>
        <v>0</v>
      </c>
      <c r="O243" s="249"/>
      <c r="P243" s="249"/>
      <c r="Q243" s="249"/>
      <c r="R243" s="36"/>
      <c r="T243" s="171" t="s">
        <v>23</v>
      </c>
      <c r="U243" s="43" t="s">
        <v>47</v>
      </c>
      <c r="V243" s="35"/>
      <c r="W243" s="172">
        <f>V243*K243</f>
        <v>0</v>
      </c>
      <c r="X243" s="172">
        <v>5.0000000000000002E-5</v>
      </c>
      <c r="Y243" s="172">
        <f>X243*K243</f>
        <v>5.0000000000000002E-5</v>
      </c>
      <c r="Z243" s="172">
        <v>5.3200000000000001E-3</v>
      </c>
      <c r="AA243" s="173">
        <f>Z243*K243</f>
        <v>5.3200000000000001E-3</v>
      </c>
      <c r="AR243" s="17" t="s">
        <v>156</v>
      </c>
      <c r="AT243" s="17" t="s">
        <v>152</v>
      </c>
      <c r="AU243" s="17" t="s">
        <v>108</v>
      </c>
      <c r="AY243" s="17" t="s">
        <v>151</v>
      </c>
      <c r="BE243" s="109">
        <f>IF(U243="základní",N243,0)</f>
        <v>0</v>
      </c>
      <c r="BF243" s="109">
        <f>IF(U243="snížená",N243,0)</f>
        <v>0</v>
      </c>
      <c r="BG243" s="109">
        <f>IF(U243="zákl. přenesená",N243,0)</f>
        <v>0</v>
      </c>
      <c r="BH243" s="109">
        <f>IF(U243="sníž. přenesená",N243,0)</f>
        <v>0</v>
      </c>
      <c r="BI243" s="109">
        <f>IF(U243="nulová",N243,0)</f>
        <v>0</v>
      </c>
      <c r="BJ243" s="17" t="s">
        <v>25</v>
      </c>
      <c r="BK243" s="109">
        <f>ROUND(L243*K243,2)</f>
        <v>0</v>
      </c>
      <c r="BL243" s="17" t="s">
        <v>156</v>
      </c>
      <c r="BM243" s="17" t="s">
        <v>569</v>
      </c>
    </row>
    <row r="244" spans="2:65" s="1" customFormat="1" ht="22.5" customHeight="1">
      <c r="B244" s="34"/>
      <c r="C244" s="35"/>
      <c r="D244" s="35"/>
      <c r="E244" s="35"/>
      <c r="F244" s="250" t="s">
        <v>570</v>
      </c>
      <c r="G244" s="251"/>
      <c r="H244" s="251"/>
      <c r="I244" s="251"/>
      <c r="J244" s="35"/>
      <c r="K244" s="35"/>
      <c r="L244" s="35"/>
      <c r="M244" s="35"/>
      <c r="N244" s="35"/>
      <c r="O244" s="35"/>
      <c r="P244" s="35"/>
      <c r="Q244" s="35"/>
      <c r="R244" s="36"/>
      <c r="T244" s="142"/>
      <c r="U244" s="35"/>
      <c r="V244" s="35"/>
      <c r="W244" s="35"/>
      <c r="X244" s="35"/>
      <c r="Y244" s="35"/>
      <c r="Z244" s="35"/>
      <c r="AA244" s="77"/>
      <c r="AT244" s="17" t="s">
        <v>159</v>
      </c>
      <c r="AU244" s="17" t="s">
        <v>108</v>
      </c>
    </row>
    <row r="245" spans="2:65" s="1" customFormat="1" ht="22.5" customHeight="1">
      <c r="B245" s="34"/>
      <c r="C245" s="167" t="s">
        <v>571</v>
      </c>
      <c r="D245" s="167" t="s">
        <v>152</v>
      </c>
      <c r="E245" s="168" t="s">
        <v>572</v>
      </c>
      <c r="F245" s="246" t="s">
        <v>573</v>
      </c>
      <c r="G245" s="246"/>
      <c r="H245" s="246"/>
      <c r="I245" s="246"/>
      <c r="J245" s="169" t="s">
        <v>155</v>
      </c>
      <c r="K245" s="170">
        <v>1</v>
      </c>
      <c r="L245" s="247">
        <v>0</v>
      </c>
      <c r="M245" s="248"/>
      <c r="N245" s="249">
        <f>ROUND(L245*K245,2)</f>
        <v>0</v>
      </c>
      <c r="O245" s="249"/>
      <c r="P245" s="249"/>
      <c r="Q245" s="249"/>
      <c r="R245" s="36"/>
      <c r="T245" s="171" t="s">
        <v>23</v>
      </c>
      <c r="U245" s="43" t="s">
        <v>47</v>
      </c>
      <c r="V245" s="35"/>
      <c r="W245" s="172">
        <f>V245*K245</f>
        <v>0</v>
      </c>
      <c r="X245" s="172">
        <v>6.0000000000000002E-5</v>
      </c>
      <c r="Y245" s="172">
        <f>X245*K245</f>
        <v>6.0000000000000002E-5</v>
      </c>
      <c r="Z245" s="172">
        <v>8.4100000000000008E-3</v>
      </c>
      <c r="AA245" s="173">
        <f>Z245*K245</f>
        <v>8.4100000000000008E-3</v>
      </c>
      <c r="AR245" s="17" t="s">
        <v>156</v>
      </c>
      <c r="AT245" s="17" t="s">
        <v>152</v>
      </c>
      <c r="AU245" s="17" t="s">
        <v>108</v>
      </c>
      <c r="AY245" s="17" t="s">
        <v>151</v>
      </c>
      <c r="BE245" s="109">
        <f>IF(U245="základní",N245,0)</f>
        <v>0</v>
      </c>
      <c r="BF245" s="109">
        <f>IF(U245="snížená",N245,0)</f>
        <v>0</v>
      </c>
      <c r="BG245" s="109">
        <f>IF(U245="zákl. přenesená",N245,0)</f>
        <v>0</v>
      </c>
      <c r="BH245" s="109">
        <f>IF(U245="sníž. přenesená",N245,0)</f>
        <v>0</v>
      </c>
      <c r="BI245" s="109">
        <f>IF(U245="nulová",N245,0)</f>
        <v>0</v>
      </c>
      <c r="BJ245" s="17" t="s">
        <v>25</v>
      </c>
      <c r="BK245" s="109">
        <f>ROUND(L245*K245,2)</f>
        <v>0</v>
      </c>
      <c r="BL245" s="17" t="s">
        <v>156</v>
      </c>
      <c r="BM245" s="17" t="s">
        <v>574</v>
      </c>
    </row>
    <row r="246" spans="2:65" s="1" customFormat="1" ht="22.5" customHeight="1">
      <c r="B246" s="34"/>
      <c r="C246" s="35"/>
      <c r="D246" s="35"/>
      <c r="E246" s="35"/>
      <c r="F246" s="250" t="s">
        <v>570</v>
      </c>
      <c r="G246" s="251"/>
      <c r="H246" s="251"/>
      <c r="I246" s="251"/>
      <c r="J246" s="35"/>
      <c r="K246" s="35"/>
      <c r="L246" s="35"/>
      <c r="M246" s="35"/>
      <c r="N246" s="35"/>
      <c r="O246" s="35"/>
      <c r="P246" s="35"/>
      <c r="Q246" s="35"/>
      <c r="R246" s="36"/>
      <c r="T246" s="142"/>
      <c r="U246" s="35"/>
      <c r="V246" s="35"/>
      <c r="W246" s="35"/>
      <c r="X246" s="35"/>
      <c r="Y246" s="35"/>
      <c r="Z246" s="35"/>
      <c r="AA246" s="77"/>
      <c r="AT246" s="17" t="s">
        <v>159</v>
      </c>
      <c r="AU246" s="17" t="s">
        <v>108</v>
      </c>
    </row>
    <row r="247" spans="2:65" s="1" customFormat="1" ht="31.5" customHeight="1">
      <c r="B247" s="34"/>
      <c r="C247" s="167" t="s">
        <v>575</v>
      </c>
      <c r="D247" s="167" t="s">
        <v>152</v>
      </c>
      <c r="E247" s="168" t="s">
        <v>576</v>
      </c>
      <c r="F247" s="246" t="s">
        <v>577</v>
      </c>
      <c r="G247" s="246"/>
      <c r="H247" s="246"/>
      <c r="I247" s="246"/>
      <c r="J247" s="169" t="s">
        <v>166</v>
      </c>
      <c r="K247" s="170">
        <v>50</v>
      </c>
      <c r="L247" s="247">
        <v>0</v>
      </c>
      <c r="M247" s="248"/>
      <c r="N247" s="249">
        <f t="shared" ref="N247:N255" si="45">ROUND(L247*K247,2)</f>
        <v>0</v>
      </c>
      <c r="O247" s="249"/>
      <c r="P247" s="249"/>
      <c r="Q247" s="249"/>
      <c r="R247" s="36"/>
      <c r="T247" s="171" t="s">
        <v>23</v>
      </c>
      <c r="U247" s="43" t="s">
        <v>47</v>
      </c>
      <c r="V247" s="35"/>
      <c r="W247" s="172">
        <f t="shared" ref="W247:W255" si="46">V247*K247</f>
        <v>0</v>
      </c>
      <c r="X247" s="172">
        <v>6.2899999999999996E-3</v>
      </c>
      <c r="Y247" s="172">
        <f t="shared" ref="Y247:Y255" si="47">X247*K247</f>
        <v>0.3145</v>
      </c>
      <c r="Z247" s="172">
        <v>0</v>
      </c>
      <c r="AA247" s="173">
        <f t="shared" ref="AA247:AA255" si="48">Z247*K247</f>
        <v>0</v>
      </c>
      <c r="AR247" s="17" t="s">
        <v>156</v>
      </c>
      <c r="AT247" s="17" t="s">
        <v>152</v>
      </c>
      <c r="AU247" s="17" t="s">
        <v>108</v>
      </c>
      <c r="AY247" s="17" t="s">
        <v>151</v>
      </c>
      <c r="BE247" s="109">
        <f t="shared" ref="BE247:BE255" si="49">IF(U247="základní",N247,0)</f>
        <v>0</v>
      </c>
      <c r="BF247" s="109">
        <f t="shared" ref="BF247:BF255" si="50">IF(U247="snížená",N247,0)</f>
        <v>0</v>
      </c>
      <c r="BG247" s="109">
        <f t="shared" ref="BG247:BG255" si="51">IF(U247="zákl. přenesená",N247,0)</f>
        <v>0</v>
      </c>
      <c r="BH247" s="109">
        <f t="shared" ref="BH247:BH255" si="52">IF(U247="sníž. přenesená",N247,0)</f>
        <v>0</v>
      </c>
      <c r="BI247" s="109">
        <f t="shared" ref="BI247:BI255" si="53">IF(U247="nulová",N247,0)</f>
        <v>0</v>
      </c>
      <c r="BJ247" s="17" t="s">
        <v>25</v>
      </c>
      <c r="BK247" s="109">
        <f t="shared" ref="BK247:BK255" si="54">ROUND(L247*K247,2)</f>
        <v>0</v>
      </c>
      <c r="BL247" s="17" t="s">
        <v>156</v>
      </c>
      <c r="BM247" s="17" t="s">
        <v>578</v>
      </c>
    </row>
    <row r="248" spans="2:65" s="1" customFormat="1" ht="31.5" customHeight="1">
      <c r="B248" s="34"/>
      <c r="C248" s="167" t="s">
        <v>579</v>
      </c>
      <c r="D248" s="167" t="s">
        <v>152</v>
      </c>
      <c r="E248" s="168" t="s">
        <v>580</v>
      </c>
      <c r="F248" s="246" t="s">
        <v>581</v>
      </c>
      <c r="G248" s="246"/>
      <c r="H248" s="246"/>
      <c r="I248" s="246"/>
      <c r="J248" s="169" t="s">
        <v>166</v>
      </c>
      <c r="K248" s="170">
        <v>95</v>
      </c>
      <c r="L248" s="247">
        <v>0</v>
      </c>
      <c r="M248" s="248"/>
      <c r="N248" s="249">
        <f t="shared" si="45"/>
        <v>0</v>
      </c>
      <c r="O248" s="249"/>
      <c r="P248" s="249"/>
      <c r="Q248" s="249"/>
      <c r="R248" s="36"/>
      <c r="T248" s="171" t="s">
        <v>23</v>
      </c>
      <c r="U248" s="43" t="s">
        <v>47</v>
      </c>
      <c r="V248" s="35"/>
      <c r="W248" s="172">
        <f t="shared" si="46"/>
        <v>0</v>
      </c>
      <c r="X248" s="172">
        <v>6.6699999999999997E-3</v>
      </c>
      <c r="Y248" s="172">
        <f t="shared" si="47"/>
        <v>0.63364999999999994</v>
      </c>
      <c r="Z248" s="172">
        <v>0</v>
      </c>
      <c r="AA248" s="173">
        <f t="shared" si="48"/>
        <v>0</v>
      </c>
      <c r="AR248" s="17" t="s">
        <v>156</v>
      </c>
      <c r="AT248" s="17" t="s">
        <v>152</v>
      </c>
      <c r="AU248" s="17" t="s">
        <v>108</v>
      </c>
      <c r="AY248" s="17" t="s">
        <v>151</v>
      </c>
      <c r="BE248" s="109">
        <f t="shared" si="49"/>
        <v>0</v>
      </c>
      <c r="BF248" s="109">
        <f t="shared" si="50"/>
        <v>0</v>
      </c>
      <c r="BG248" s="109">
        <f t="shared" si="51"/>
        <v>0</v>
      </c>
      <c r="BH248" s="109">
        <f t="shared" si="52"/>
        <v>0</v>
      </c>
      <c r="BI248" s="109">
        <f t="shared" si="53"/>
        <v>0</v>
      </c>
      <c r="BJ248" s="17" t="s">
        <v>25</v>
      </c>
      <c r="BK248" s="109">
        <f t="shared" si="54"/>
        <v>0</v>
      </c>
      <c r="BL248" s="17" t="s">
        <v>156</v>
      </c>
      <c r="BM248" s="17" t="s">
        <v>582</v>
      </c>
    </row>
    <row r="249" spans="2:65" s="1" customFormat="1" ht="44.25" customHeight="1">
      <c r="B249" s="34"/>
      <c r="C249" s="167" t="s">
        <v>583</v>
      </c>
      <c r="D249" s="167" t="s">
        <v>152</v>
      </c>
      <c r="E249" s="168" t="s">
        <v>584</v>
      </c>
      <c r="F249" s="246" t="s">
        <v>585</v>
      </c>
      <c r="G249" s="246"/>
      <c r="H249" s="246"/>
      <c r="I249" s="246"/>
      <c r="J249" s="169" t="s">
        <v>201</v>
      </c>
      <c r="K249" s="170">
        <v>2</v>
      </c>
      <c r="L249" s="247">
        <v>0</v>
      </c>
      <c r="M249" s="248"/>
      <c r="N249" s="249">
        <f t="shared" si="45"/>
        <v>0</v>
      </c>
      <c r="O249" s="249"/>
      <c r="P249" s="249"/>
      <c r="Q249" s="249"/>
      <c r="R249" s="36"/>
      <c r="T249" s="171" t="s">
        <v>23</v>
      </c>
      <c r="U249" s="43" t="s">
        <v>47</v>
      </c>
      <c r="V249" s="35"/>
      <c r="W249" s="172">
        <f t="shared" si="46"/>
        <v>0</v>
      </c>
      <c r="X249" s="172">
        <v>0</v>
      </c>
      <c r="Y249" s="172">
        <f t="shared" si="47"/>
        <v>0</v>
      </c>
      <c r="Z249" s="172">
        <v>0</v>
      </c>
      <c r="AA249" s="173">
        <f t="shared" si="48"/>
        <v>0</v>
      </c>
      <c r="AR249" s="17" t="s">
        <v>156</v>
      </c>
      <c r="AT249" s="17" t="s">
        <v>152</v>
      </c>
      <c r="AU249" s="17" t="s">
        <v>108</v>
      </c>
      <c r="AY249" s="17" t="s">
        <v>151</v>
      </c>
      <c r="BE249" s="109">
        <f t="shared" si="49"/>
        <v>0</v>
      </c>
      <c r="BF249" s="109">
        <f t="shared" si="50"/>
        <v>0</v>
      </c>
      <c r="BG249" s="109">
        <f t="shared" si="51"/>
        <v>0</v>
      </c>
      <c r="BH249" s="109">
        <f t="shared" si="52"/>
        <v>0</v>
      </c>
      <c r="BI249" s="109">
        <f t="shared" si="53"/>
        <v>0</v>
      </c>
      <c r="BJ249" s="17" t="s">
        <v>25</v>
      </c>
      <c r="BK249" s="109">
        <f t="shared" si="54"/>
        <v>0</v>
      </c>
      <c r="BL249" s="17" t="s">
        <v>156</v>
      </c>
      <c r="BM249" s="17" t="s">
        <v>586</v>
      </c>
    </row>
    <row r="250" spans="2:65" s="1" customFormat="1" ht="22.5" customHeight="1">
      <c r="B250" s="34"/>
      <c r="C250" s="167" t="s">
        <v>587</v>
      </c>
      <c r="D250" s="167" t="s">
        <v>152</v>
      </c>
      <c r="E250" s="168" t="s">
        <v>588</v>
      </c>
      <c r="F250" s="246" t="s">
        <v>297</v>
      </c>
      <c r="G250" s="246"/>
      <c r="H250" s="246"/>
      <c r="I250" s="246"/>
      <c r="J250" s="169" t="s">
        <v>201</v>
      </c>
      <c r="K250" s="170">
        <v>4</v>
      </c>
      <c r="L250" s="247">
        <v>0</v>
      </c>
      <c r="M250" s="248"/>
      <c r="N250" s="249">
        <f t="shared" si="45"/>
        <v>0</v>
      </c>
      <c r="O250" s="249"/>
      <c r="P250" s="249"/>
      <c r="Q250" s="249"/>
      <c r="R250" s="36"/>
      <c r="T250" s="171" t="s">
        <v>23</v>
      </c>
      <c r="U250" s="43" t="s">
        <v>47</v>
      </c>
      <c r="V250" s="35"/>
      <c r="W250" s="172">
        <f t="shared" si="46"/>
        <v>0</v>
      </c>
      <c r="X250" s="172">
        <v>0</v>
      </c>
      <c r="Y250" s="172">
        <f t="shared" si="47"/>
        <v>0</v>
      </c>
      <c r="Z250" s="172">
        <v>0</v>
      </c>
      <c r="AA250" s="173">
        <f t="shared" si="48"/>
        <v>0</v>
      </c>
      <c r="AR250" s="17" t="s">
        <v>156</v>
      </c>
      <c r="AT250" s="17" t="s">
        <v>152</v>
      </c>
      <c r="AU250" s="17" t="s">
        <v>108</v>
      </c>
      <c r="AY250" s="17" t="s">
        <v>151</v>
      </c>
      <c r="BE250" s="109">
        <f t="shared" si="49"/>
        <v>0</v>
      </c>
      <c r="BF250" s="109">
        <f t="shared" si="50"/>
        <v>0</v>
      </c>
      <c r="BG250" s="109">
        <f t="shared" si="51"/>
        <v>0</v>
      </c>
      <c r="BH250" s="109">
        <f t="shared" si="52"/>
        <v>0</v>
      </c>
      <c r="BI250" s="109">
        <f t="shared" si="53"/>
        <v>0</v>
      </c>
      <c r="BJ250" s="17" t="s">
        <v>25</v>
      </c>
      <c r="BK250" s="109">
        <f t="shared" si="54"/>
        <v>0</v>
      </c>
      <c r="BL250" s="17" t="s">
        <v>156</v>
      </c>
      <c r="BM250" s="17" t="s">
        <v>589</v>
      </c>
    </row>
    <row r="251" spans="2:65" s="1" customFormat="1" ht="22.5" customHeight="1">
      <c r="B251" s="34"/>
      <c r="C251" s="167" t="s">
        <v>590</v>
      </c>
      <c r="D251" s="167" t="s">
        <v>152</v>
      </c>
      <c r="E251" s="168" t="s">
        <v>591</v>
      </c>
      <c r="F251" s="246" t="s">
        <v>592</v>
      </c>
      <c r="G251" s="246"/>
      <c r="H251" s="246"/>
      <c r="I251" s="246"/>
      <c r="J251" s="169" t="s">
        <v>201</v>
      </c>
      <c r="K251" s="170">
        <v>4</v>
      </c>
      <c r="L251" s="247">
        <v>0</v>
      </c>
      <c r="M251" s="248"/>
      <c r="N251" s="249">
        <f t="shared" si="45"/>
        <v>0</v>
      </c>
      <c r="O251" s="249"/>
      <c r="P251" s="249"/>
      <c r="Q251" s="249"/>
      <c r="R251" s="36"/>
      <c r="T251" s="171" t="s">
        <v>23</v>
      </c>
      <c r="U251" s="43" t="s">
        <v>47</v>
      </c>
      <c r="V251" s="35"/>
      <c r="W251" s="172">
        <f t="shared" si="46"/>
        <v>0</v>
      </c>
      <c r="X251" s="172">
        <v>0</v>
      </c>
      <c r="Y251" s="172">
        <f t="shared" si="47"/>
        <v>0</v>
      </c>
      <c r="Z251" s="172">
        <v>0</v>
      </c>
      <c r="AA251" s="173">
        <f t="shared" si="48"/>
        <v>0</v>
      </c>
      <c r="AR251" s="17" t="s">
        <v>156</v>
      </c>
      <c r="AT251" s="17" t="s">
        <v>152</v>
      </c>
      <c r="AU251" s="17" t="s">
        <v>108</v>
      </c>
      <c r="AY251" s="17" t="s">
        <v>151</v>
      </c>
      <c r="BE251" s="109">
        <f t="shared" si="49"/>
        <v>0</v>
      </c>
      <c r="BF251" s="109">
        <f t="shared" si="50"/>
        <v>0</v>
      </c>
      <c r="BG251" s="109">
        <f t="shared" si="51"/>
        <v>0</v>
      </c>
      <c r="BH251" s="109">
        <f t="shared" si="52"/>
        <v>0</v>
      </c>
      <c r="BI251" s="109">
        <f t="shared" si="53"/>
        <v>0</v>
      </c>
      <c r="BJ251" s="17" t="s">
        <v>25</v>
      </c>
      <c r="BK251" s="109">
        <f t="shared" si="54"/>
        <v>0</v>
      </c>
      <c r="BL251" s="17" t="s">
        <v>156</v>
      </c>
      <c r="BM251" s="17" t="s">
        <v>593</v>
      </c>
    </row>
    <row r="252" spans="2:65" s="1" customFormat="1" ht="31.5" customHeight="1">
      <c r="B252" s="34"/>
      <c r="C252" s="167" t="s">
        <v>594</v>
      </c>
      <c r="D252" s="167" t="s">
        <v>152</v>
      </c>
      <c r="E252" s="168" t="s">
        <v>595</v>
      </c>
      <c r="F252" s="246" t="s">
        <v>596</v>
      </c>
      <c r="G252" s="246"/>
      <c r="H252" s="246"/>
      <c r="I252" s="246"/>
      <c r="J252" s="169" t="s">
        <v>166</v>
      </c>
      <c r="K252" s="170">
        <v>50</v>
      </c>
      <c r="L252" s="247">
        <v>0</v>
      </c>
      <c r="M252" s="248"/>
      <c r="N252" s="249">
        <f t="shared" si="45"/>
        <v>0</v>
      </c>
      <c r="O252" s="249"/>
      <c r="P252" s="249"/>
      <c r="Q252" s="249"/>
      <c r="R252" s="36"/>
      <c r="T252" s="171" t="s">
        <v>23</v>
      </c>
      <c r="U252" s="43" t="s">
        <v>47</v>
      </c>
      <c r="V252" s="35"/>
      <c r="W252" s="172">
        <f t="shared" si="46"/>
        <v>0</v>
      </c>
      <c r="X252" s="172">
        <v>0</v>
      </c>
      <c r="Y252" s="172">
        <f t="shared" si="47"/>
        <v>0</v>
      </c>
      <c r="Z252" s="172">
        <v>0</v>
      </c>
      <c r="AA252" s="173">
        <f t="shared" si="48"/>
        <v>0</v>
      </c>
      <c r="AR252" s="17" t="s">
        <v>156</v>
      </c>
      <c r="AT252" s="17" t="s">
        <v>152</v>
      </c>
      <c r="AU252" s="17" t="s">
        <v>108</v>
      </c>
      <c r="AY252" s="17" t="s">
        <v>151</v>
      </c>
      <c r="BE252" s="109">
        <f t="shared" si="49"/>
        <v>0</v>
      </c>
      <c r="BF252" s="109">
        <f t="shared" si="50"/>
        <v>0</v>
      </c>
      <c r="BG252" s="109">
        <f t="shared" si="51"/>
        <v>0</v>
      </c>
      <c r="BH252" s="109">
        <f t="shared" si="52"/>
        <v>0</v>
      </c>
      <c r="BI252" s="109">
        <f t="shared" si="53"/>
        <v>0</v>
      </c>
      <c r="BJ252" s="17" t="s">
        <v>25</v>
      </c>
      <c r="BK252" s="109">
        <f t="shared" si="54"/>
        <v>0</v>
      </c>
      <c r="BL252" s="17" t="s">
        <v>156</v>
      </c>
      <c r="BM252" s="17" t="s">
        <v>597</v>
      </c>
    </row>
    <row r="253" spans="2:65" s="1" customFormat="1" ht="31.5" customHeight="1">
      <c r="B253" s="34"/>
      <c r="C253" s="167" t="s">
        <v>598</v>
      </c>
      <c r="D253" s="167" t="s">
        <v>152</v>
      </c>
      <c r="E253" s="168" t="s">
        <v>599</v>
      </c>
      <c r="F253" s="246" t="s">
        <v>600</v>
      </c>
      <c r="G253" s="246"/>
      <c r="H253" s="246"/>
      <c r="I253" s="246"/>
      <c r="J253" s="169" t="s">
        <v>166</v>
      </c>
      <c r="K253" s="170">
        <v>95</v>
      </c>
      <c r="L253" s="247">
        <v>0</v>
      </c>
      <c r="M253" s="248"/>
      <c r="N253" s="249">
        <f t="shared" si="45"/>
        <v>0</v>
      </c>
      <c r="O253" s="249"/>
      <c r="P253" s="249"/>
      <c r="Q253" s="249"/>
      <c r="R253" s="36"/>
      <c r="T253" s="171" t="s">
        <v>23</v>
      </c>
      <c r="U253" s="43" t="s">
        <v>47</v>
      </c>
      <c r="V253" s="35"/>
      <c r="W253" s="172">
        <f t="shared" si="46"/>
        <v>0</v>
      </c>
      <c r="X253" s="172">
        <v>0</v>
      </c>
      <c r="Y253" s="172">
        <f t="shared" si="47"/>
        <v>0</v>
      </c>
      <c r="Z253" s="172">
        <v>0</v>
      </c>
      <c r="AA253" s="173">
        <f t="shared" si="48"/>
        <v>0</v>
      </c>
      <c r="AR253" s="17" t="s">
        <v>156</v>
      </c>
      <c r="AT253" s="17" t="s">
        <v>152</v>
      </c>
      <c r="AU253" s="17" t="s">
        <v>108</v>
      </c>
      <c r="AY253" s="17" t="s">
        <v>151</v>
      </c>
      <c r="BE253" s="109">
        <f t="shared" si="49"/>
        <v>0</v>
      </c>
      <c r="BF253" s="109">
        <f t="shared" si="50"/>
        <v>0</v>
      </c>
      <c r="BG253" s="109">
        <f t="shared" si="51"/>
        <v>0</v>
      </c>
      <c r="BH253" s="109">
        <f t="shared" si="52"/>
        <v>0</v>
      </c>
      <c r="BI253" s="109">
        <f t="shared" si="53"/>
        <v>0</v>
      </c>
      <c r="BJ253" s="17" t="s">
        <v>25</v>
      </c>
      <c r="BK253" s="109">
        <f t="shared" si="54"/>
        <v>0</v>
      </c>
      <c r="BL253" s="17" t="s">
        <v>156</v>
      </c>
      <c r="BM253" s="17" t="s">
        <v>601</v>
      </c>
    </row>
    <row r="254" spans="2:65" s="1" customFormat="1" ht="31.5" customHeight="1">
      <c r="B254" s="34"/>
      <c r="C254" s="167" t="s">
        <v>602</v>
      </c>
      <c r="D254" s="167" t="s">
        <v>152</v>
      </c>
      <c r="E254" s="168" t="s">
        <v>603</v>
      </c>
      <c r="F254" s="246" t="s">
        <v>604</v>
      </c>
      <c r="G254" s="246"/>
      <c r="H254" s="246"/>
      <c r="I254" s="246"/>
      <c r="J254" s="169" t="s">
        <v>196</v>
      </c>
      <c r="K254" s="170">
        <v>1</v>
      </c>
      <c r="L254" s="247">
        <v>0</v>
      </c>
      <c r="M254" s="248"/>
      <c r="N254" s="249">
        <f t="shared" si="45"/>
        <v>0</v>
      </c>
      <c r="O254" s="249"/>
      <c r="P254" s="249"/>
      <c r="Q254" s="249"/>
      <c r="R254" s="36"/>
      <c r="T254" s="171" t="s">
        <v>23</v>
      </c>
      <c r="U254" s="43" t="s">
        <v>47</v>
      </c>
      <c r="V254" s="35"/>
      <c r="W254" s="172">
        <f t="shared" si="46"/>
        <v>0</v>
      </c>
      <c r="X254" s="172">
        <v>0</v>
      </c>
      <c r="Y254" s="172">
        <f t="shared" si="47"/>
        <v>0</v>
      </c>
      <c r="Z254" s="172">
        <v>0</v>
      </c>
      <c r="AA254" s="173">
        <f t="shared" si="48"/>
        <v>0</v>
      </c>
      <c r="AR254" s="17" t="s">
        <v>156</v>
      </c>
      <c r="AT254" s="17" t="s">
        <v>152</v>
      </c>
      <c r="AU254" s="17" t="s">
        <v>108</v>
      </c>
      <c r="AY254" s="17" t="s">
        <v>151</v>
      </c>
      <c r="BE254" s="109">
        <f t="shared" si="49"/>
        <v>0</v>
      </c>
      <c r="BF254" s="109">
        <f t="shared" si="50"/>
        <v>0</v>
      </c>
      <c r="BG254" s="109">
        <f t="shared" si="51"/>
        <v>0</v>
      </c>
      <c r="BH254" s="109">
        <f t="shared" si="52"/>
        <v>0</v>
      </c>
      <c r="BI254" s="109">
        <f t="shared" si="53"/>
        <v>0</v>
      </c>
      <c r="BJ254" s="17" t="s">
        <v>25</v>
      </c>
      <c r="BK254" s="109">
        <f t="shared" si="54"/>
        <v>0</v>
      </c>
      <c r="BL254" s="17" t="s">
        <v>156</v>
      </c>
      <c r="BM254" s="17" t="s">
        <v>605</v>
      </c>
    </row>
    <row r="255" spans="2:65" s="1" customFormat="1" ht="31.5" customHeight="1">
      <c r="B255" s="34"/>
      <c r="C255" s="167" t="s">
        <v>606</v>
      </c>
      <c r="D255" s="167" t="s">
        <v>152</v>
      </c>
      <c r="E255" s="168" t="s">
        <v>607</v>
      </c>
      <c r="F255" s="246" t="s">
        <v>608</v>
      </c>
      <c r="G255" s="246"/>
      <c r="H255" s="246"/>
      <c r="I255" s="246"/>
      <c r="J255" s="169" t="s">
        <v>196</v>
      </c>
      <c r="K255" s="170">
        <v>0.94799999999999995</v>
      </c>
      <c r="L255" s="247">
        <v>0</v>
      </c>
      <c r="M255" s="248"/>
      <c r="N255" s="249">
        <f t="shared" si="45"/>
        <v>0</v>
      </c>
      <c r="O255" s="249"/>
      <c r="P255" s="249"/>
      <c r="Q255" s="249"/>
      <c r="R255" s="36"/>
      <c r="T255" s="171" t="s">
        <v>23</v>
      </c>
      <c r="U255" s="43" t="s">
        <v>47</v>
      </c>
      <c r="V255" s="35"/>
      <c r="W255" s="172">
        <f t="shared" si="46"/>
        <v>0</v>
      </c>
      <c r="X255" s="172">
        <v>0</v>
      </c>
      <c r="Y255" s="172">
        <f t="shared" si="47"/>
        <v>0</v>
      </c>
      <c r="Z255" s="172">
        <v>0</v>
      </c>
      <c r="AA255" s="173">
        <f t="shared" si="48"/>
        <v>0</v>
      </c>
      <c r="AR255" s="17" t="s">
        <v>156</v>
      </c>
      <c r="AT255" s="17" t="s">
        <v>152</v>
      </c>
      <c r="AU255" s="17" t="s">
        <v>108</v>
      </c>
      <c r="AY255" s="17" t="s">
        <v>151</v>
      </c>
      <c r="BE255" s="109">
        <f t="shared" si="49"/>
        <v>0</v>
      </c>
      <c r="BF255" s="109">
        <f t="shared" si="50"/>
        <v>0</v>
      </c>
      <c r="BG255" s="109">
        <f t="shared" si="51"/>
        <v>0</v>
      </c>
      <c r="BH255" s="109">
        <f t="shared" si="52"/>
        <v>0</v>
      </c>
      <c r="BI255" s="109">
        <f t="shared" si="53"/>
        <v>0</v>
      </c>
      <c r="BJ255" s="17" t="s">
        <v>25</v>
      </c>
      <c r="BK255" s="109">
        <f t="shared" si="54"/>
        <v>0</v>
      </c>
      <c r="BL255" s="17" t="s">
        <v>156</v>
      </c>
      <c r="BM255" s="17" t="s">
        <v>609</v>
      </c>
    </row>
    <row r="256" spans="2:65" s="9" customFormat="1" ht="29.85" customHeight="1">
      <c r="B256" s="156"/>
      <c r="C256" s="157"/>
      <c r="D256" s="166" t="s">
        <v>126</v>
      </c>
      <c r="E256" s="166"/>
      <c r="F256" s="166"/>
      <c r="G256" s="166"/>
      <c r="H256" s="166"/>
      <c r="I256" s="166"/>
      <c r="J256" s="166"/>
      <c r="K256" s="166"/>
      <c r="L256" s="166"/>
      <c r="M256" s="166"/>
      <c r="N256" s="261">
        <f>BK256</f>
        <v>0</v>
      </c>
      <c r="O256" s="262"/>
      <c r="P256" s="262"/>
      <c r="Q256" s="262"/>
      <c r="R256" s="159"/>
      <c r="T256" s="160"/>
      <c r="U256" s="157"/>
      <c r="V256" s="157"/>
      <c r="W256" s="161">
        <f>SUM(W257:W292)</f>
        <v>0</v>
      </c>
      <c r="X256" s="157"/>
      <c r="Y256" s="161">
        <f>SUM(Y257:Y292)</f>
        <v>0.22889000000000001</v>
      </c>
      <c r="Z256" s="157"/>
      <c r="AA256" s="162">
        <f>SUM(AA257:AA292)</f>
        <v>5.6050000000000003E-2</v>
      </c>
      <c r="AR256" s="163" t="s">
        <v>108</v>
      </c>
      <c r="AT256" s="164" t="s">
        <v>81</v>
      </c>
      <c r="AU256" s="164" t="s">
        <v>25</v>
      </c>
      <c r="AY256" s="163" t="s">
        <v>151</v>
      </c>
      <c r="BK256" s="165">
        <f>SUM(BK257:BK292)</f>
        <v>0</v>
      </c>
    </row>
    <row r="257" spans="2:65" s="1" customFormat="1" ht="31.5" customHeight="1">
      <c r="B257" s="34"/>
      <c r="C257" s="167" t="s">
        <v>610</v>
      </c>
      <c r="D257" s="167" t="s">
        <v>152</v>
      </c>
      <c r="E257" s="168" t="s">
        <v>611</v>
      </c>
      <c r="F257" s="246" t="s">
        <v>612</v>
      </c>
      <c r="G257" s="246"/>
      <c r="H257" s="246"/>
      <c r="I257" s="246"/>
      <c r="J257" s="169" t="s">
        <v>155</v>
      </c>
      <c r="K257" s="170">
        <v>1</v>
      </c>
      <c r="L257" s="247">
        <v>0</v>
      </c>
      <c r="M257" s="248"/>
      <c r="N257" s="249">
        <f t="shared" ref="N257:N282" si="55">ROUND(L257*K257,2)</f>
        <v>0</v>
      </c>
      <c r="O257" s="249"/>
      <c r="P257" s="249"/>
      <c r="Q257" s="249"/>
      <c r="R257" s="36"/>
      <c r="T257" s="171" t="s">
        <v>23</v>
      </c>
      <c r="U257" s="43" t="s">
        <v>47</v>
      </c>
      <c r="V257" s="35"/>
      <c r="W257" s="172">
        <f t="shared" ref="W257:W282" si="56">V257*K257</f>
        <v>0</v>
      </c>
      <c r="X257" s="172">
        <v>2.0000000000000002E-5</v>
      </c>
      <c r="Y257" s="172">
        <f t="shared" ref="Y257:Y282" si="57">X257*K257</f>
        <v>2.0000000000000002E-5</v>
      </c>
      <c r="Z257" s="172">
        <v>3.9E-2</v>
      </c>
      <c r="AA257" s="173">
        <f t="shared" ref="AA257:AA282" si="58">Z257*K257</f>
        <v>3.9E-2</v>
      </c>
      <c r="AR257" s="17" t="s">
        <v>156</v>
      </c>
      <c r="AT257" s="17" t="s">
        <v>152</v>
      </c>
      <c r="AU257" s="17" t="s">
        <v>108</v>
      </c>
      <c r="AY257" s="17" t="s">
        <v>151</v>
      </c>
      <c r="BE257" s="109">
        <f t="shared" ref="BE257:BE282" si="59">IF(U257="základní",N257,0)</f>
        <v>0</v>
      </c>
      <c r="BF257" s="109">
        <f t="shared" ref="BF257:BF282" si="60">IF(U257="snížená",N257,0)</f>
        <v>0</v>
      </c>
      <c r="BG257" s="109">
        <f t="shared" ref="BG257:BG282" si="61">IF(U257="zákl. přenesená",N257,0)</f>
        <v>0</v>
      </c>
      <c r="BH257" s="109">
        <f t="shared" ref="BH257:BH282" si="62">IF(U257="sníž. přenesená",N257,0)</f>
        <v>0</v>
      </c>
      <c r="BI257" s="109">
        <f t="shared" ref="BI257:BI282" si="63">IF(U257="nulová",N257,0)</f>
        <v>0</v>
      </c>
      <c r="BJ257" s="17" t="s">
        <v>25</v>
      </c>
      <c r="BK257" s="109">
        <f t="shared" ref="BK257:BK282" si="64">ROUND(L257*K257,2)</f>
        <v>0</v>
      </c>
      <c r="BL257" s="17" t="s">
        <v>156</v>
      </c>
      <c r="BM257" s="17" t="s">
        <v>613</v>
      </c>
    </row>
    <row r="258" spans="2:65" s="1" customFormat="1" ht="22.5" customHeight="1">
      <c r="B258" s="34"/>
      <c r="C258" s="167" t="s">
        <v>614</v>
      </c>
      <c r="D258" s="167" t="s">
        <v>152</v>
      </c>
      <c r="E258" s="168" t="s">
        <v>615</v>
      </c>
      <c r="F258" s="246" t="s">
        <v>616</v>
      </c>
      <c r="G258" s="246"/>
      <c r="H258" s="246"/>
      <c r="I258" s="246"/>
      <c r="J258" s="169" t="s">
        <v>155</v>
      </c>
      <c r="K258" s="170">
        <v>12</v>
      </c>
      <c r="L258" s="247">
        <v>0</v>
      </c>
      <c r="M258" s="248"/>
      <c r="N258" s="249">
        <f t="shared" si="55"/>
        <v>0</v>
      </c>
      <c r="O258" s="249"/>
      <c r="P258" s="249"/>
      <c r="Q258" s="249"/>
      <c r="R258" s="36"/>
      <c r="T258" s="171" t="s">
        <v>23</v>
      </c>
      <c r="U258" s="43" t="s">
        <v>47</v>
      </c>
      <c r="V258" s="35"/>
      <c r="W258" s="172">
        <f t="shared" si="56"/>
        <v>0</v>
      </c>
      <c r="X258" s="172">
        <v>9.6299999999999997E-3</v>
      </c>
      <c r="Y258" s="172">
        <f t="shared" si="57"/>
        <v>0.11556</v>
      </c>
      <c r="Z258" s="172">
        <v>0</v>
      </c>
      <c r="AA258" s="173">
        <f t="shared" si="58"/>
        <v>0</v>
      </c>
      <c r="AR258" s="17" t="s">
        <v>156</v>
      </c>
      <c r="AT258" s="17" t="s">
        <v>152</v>
      </c>
      <c r="AU258" s="17" t="s">
        <v>108</v>
      </c>
      <c r="AY258" s="17" t="s">
        <v>151</v>
      </c>
      <c r="BE258" s="109">
        <f t="shared" si="59"/>
        <v>0</v>
      </c>
      <c r="BF258" s="109">
        <f t="shared" si="60"/>
        <v>0</v>
      </c>
      <c r="BG258" s="109">
        <f t="shared" si="61"/>
        <v>0</v>
      </c>
      <c r="BH258" s="109">
        <f t="shared" si="62"/>
        <v>0</v>
      </c>
      <c r="BI258" s="109">
        <f t="shared" si="63"/>
        <v>0</v>
      </c>
      <c r="BJ258" s="17" t="s">
        <v>25</v>
      </c>
      <c r="BK258" s="109">
        <f t="shared" si="64"/>
        <v>0</v>
      </c>
      <c r="BL258" s="17" t="s">
        <v>156</v>
      </c>
      <c r="BM258" s="17" t="s">
        <v>617</v>
      </c>
    </row>
    <row r="259" spans="2:65" s="1" customFormat="1" ht="31.5" customHeight="1">
      <c r="B259" s="34"/>
      <c r="C259" s="167" t="s">
        <v>618</v>
      </c>
      <c r="D259" s="167" t="s">
        <v>152</v>
      </c>
      <c r="E259" s="168" t="s">
        <v>619</v>
      </c>
      <c r="F259" s="246" t="s">
        <v>620</v>
      </c>
      <c r="G259" s="246"/>
      <c r="H259" s="246"/>
      <c r="I259" s="246"/>
      <c r="J259" s="169" t="s">
        <v>621</v>
      </c>
      <c r="K259" s="170">
        <v>1</v>
      </c>
      <c r="L259" s="247">
        <v>0</v>
      </c>
      <c r="M259" s="248"/>
      <c r="N259" s="249">
        <f t="shared" si="55"/>
        <v>0</v>
      </c>
      <c r="O259" s="249"/>
      <c r="P259" s="249"/>
      <c r="Q259" s="249"/>
      <c r="R259" s="36"/>
      <c r="T259" s="171" t="s">
        <v>23</v>
      </c>
      <c r="U259" s="43" t="s">
        <v>47</v>
      </c>
      <c r="V259" s="35"/>
      <c r="W259" s="172">
        <f t="shared" si="56"/>
        <v>0</v>
      </c>
      <c r="X259" s="172">
        <v>2.1000000000000001E-4</v>
      </c>
      <c r="Y259" s="172">
        <f t="shared" si="57"/>
        <v>2.1000000000000001E-4</v>
      </c>
      <c r="Z259" s="172">
        <v>3.5000000000000001E-3</v>
      </c>
      <c r="AA259" s="173">
        <f t="shared" si="58"/>
        <v>3.5000000000000001E-3</v>
      </c>
      <c r="AR259" s="17" t="s">
        <v>156</v>
      </c>
      <c r="AT259" s="17" t="s">
        <v>152</v>
      </c>
      <c r="AU259" s="17" t="s">
        <v>108</v>
      </c>
      <c r="AY259" s="17" t="s">
        <v>151</v>
      </c>
      <c r="BE259" s="109">
        <f t="shared" si="59"/>
        <v>0</v>
      </c>
      <c r="BF259" s="109">
        <f t="shared" si="60"/>
        <v>0</v>
      </c>
      <c r="BG259" s="109">
        <f t="shared" si="61"/>
        <v>0</v>
      </c>
      <c r="BH259" s="109">
        <f t="shared" si="62"/>
        <v>0</v>
      </c>
      <c r="BI259" s="109">
        <f t="shared" si="63"/>
        <v>0</v>
      </c>
      <c r="BJ259" s="17" t="s">
        <v>25</v>
      </c>
      <c r="BK259" s="109">
        <f t="shared" si="64"/>
        <v>0</v>
      </c>
      <c r="BL259" s="17" t="s">
        <v>156</v>
      </c>
      <c r="BM259" s="17" t="s">
        <v>622</v>
      </c>
    </row>
    <row r="260" spans="2:65" s="1" customFormat="1" ht="31.5" customHeight="1">
      <c r="B260" s="34"/>
      <c r="C260" s="167" t="s">
        <v>623</v>
      </c>
      <c r="D260" s="167" t="s">
        <v>152</v>
      </c>
      <c r="E260" s="168" t="s">
        <v>624</v>
      </c>
      <c r="F260" s="246" t="s">
        <v>625</v>
      </c>
      <c r="G260" s="246"/>
      <c r="H260" s="246"/>
      <c r="I260" s="246"/>
      <c r="J260" s="169" t="s">
        <v>201</v>
      </c>
      <c r="K260" s="170">
        <v>9</v>
      </c>
      <c r="L260" s="247">
        <v>0</v>
      </c>
      <c r="M260" s="248"/>
      <c r="N260" s="249">
        <f t="shared" si="55"/>
        <v>0</v>
      </c>
      <c r="O260" s="249"/>
      <c r="P260" s="249"/>
      <c r="Q260" s="249"/>
      <c r="R260" s="36"/>
      <c r="T260" s="171" t="s">
        <v>23</v>
      </c>
      <c r="U260" s="43" t="s">
        <v>47</v>
      </c>
      <c r="V260" s="35"/>
      <c r="W260" s="172">
        <f t="shared" si="56"/>
        <v>0</v>
      </c>
      <c r="X260" s="172">
        <v>3.0000000000000001E-5</v>
      </c>
      <c r="Y260" s="172">
        <f t="shared" si="57"/>
        <v>2.7E-4</v>
      </c>
      <c r="Z260" s="172">
        <v>0</v>
      </c>
      <c r="AA260" s="173">
        <f t="shared" si="58"/>
        <v>0</v>
      </c>
      <c r="AR260" s="17" t="s">
        <v>156</v>
      </c>
      <c r="AT260" s="17" t="s">
        <v>152</v>
      </c>
      <c r="AU260" s="17" t="s">
        <v>108</v>
      </c>
      <c r="AY260" s="17" t="s">
        <v>151</v>
      </c>
      <c r="BE260" s="109">
        <f t="shared" si="59"/>
        <v>0</v>
      </c>
      <c r="BF260" s="109">
        <f t="shared" si="60"/>
        <v>0</v>
      </c>
      <c r="BG260" s="109">
        <f t="shared" si="61"/>
        <v>0</v>
      </c>
      <c r="BH260" s="109">
        <f t="shared" si="62"/>
        <v>0</v>
      </c>
      <c r="BI260" s="109">
        <f t="shared" si="63"/>
        <v>0</v>
      </c>
      <c r="BJ260" s="17" t="s">
        <v>25</v>
      </c>
      <c r="BK260" s="109">
        <f t="shared" si="64"/>
        <v>0</v>
      </c>
      <c r="BL260" s="17" t="s">
        <v>156</v>
      </c>
      <c r="BM260" s="17" t="s">
        <v>626</v>
      </c>
    </row>
    <row r="261" spans="2:65" s="1" customFormat="1" ht="31.5" customHeight="1">
      <c r="B261" s="34"/>
      <c r="C261" s="174" t="s">
        <v>627</v>
      </c>
      <c r="D261" s="174" t="s">
        <v>169</v>
      </c>
      <c r="E261" s="175" t="s">
        <v>628</v>
      </c>
      <c r="F261" s="252" t="s">
        <v>629</v>
      </c>
      <c r="G261" s="252"/>
      <c r="H261" s="252"/>
      <c r="I261" s="252"/>
      <c r="J261" s="176" t="s">
        <v>201</v>
      </c>
      <c r="K261" s="177">
        <v>9</v>
      </c>
      <c r="L261" s="253">
        <v>0</v>
      </c>
      <c r="M261" s="254"/>
      <c r="N261" s="255">
        <f t="shared" si="55"/>
        <v>0</v>
      </c>
      <c r="O261" s="249"/>
      <c r="P261" s="249"/>
      <c r="Q261" s="249"/>
      <c r="R261" s="36"/>
      <c r="T261" s="171" t="s">
        <v>23</v>
      </c>
      <c r="U261" s="43" t="s">
        <v>47</v>
      </c>
      <c r="V261" s="35"/>
      <c r="W261" s="172">
        <f t="shared" si="56"/>
        <v>0</v>
      </c>
      <c r="X261" s="172">
        <v>1.9000000000000001E-4</v>
      </c>
      <c r="Y261" s="172">
        <f t="shared" si="57"/>
        <v>1.7100000000000001E-3</v>
      </c>
      <c r="Z261" s="172">
        <v>0</v>
      </c>
      <c r="AA261" s="173">
        <f t="shared" si="58"/>
        <v>0</v>
      </c>
      <c r="AR261" s="17" t="s">
        <v>172</v>
      </c>
      <c r="AT261" s="17" t="s">
        <v>169</v>
      </c>
      <c r="AU261" s="17" t="s">
        <v>108</v>
      </c>
      <c r="AY261" s="17" t="s">
        <v>151</v>
      </c>
      <c r="BE261" s="109">
        <f t="shared" si="59"/>
        <v>0</v>
      </c>
      <c r="BF261" s="109">
        <f t="shared" si="60"/>
        <v>0</v>
      </c>
      <c r="BG261" s="109">
        <f t="shared" si="61"/>
        <v>0</v>
      </c>
      <c r="BH261" s="109">
        <f t="shared" si="62"/>
        <v>0</v>
      </c>
      <c r="BI261" s="109">
        <f t="shared" si="63"/>
        <v>0</v>
      </c>
      <c r="BJ261" s="17" t="s">
        <v>25</v>
      </c>
      <c r="BK261" s="109">
        <f t="shared" si="64"/>
        <v>0</v>
      </c>
      <c r="BL261" s="17" t="s">
        <v>156</v>
      </c>
      <c r="BM261" s="17" t="s">
        <v>630</v>
      </c>
    </row>
    <row r="262" spans="2:65" s="1" customFormat="1" ht="22.5" customHeight="1">
      <c r="B262" s="34"/>
      <c r="C262" s="167" t="s">
        <v>631</v>
      </c>
      <c r="D262" s="167" t="s">
        <v>152</v>
      </c>
      <c r="E262" s="168" t="s">
        <v>632</v>
      </c>
      <c r="F262" s="246" t="s">
        <v>633</v>
      </c>
      <c r="G262" s="246"/>
      <c r="H262" s="246"/>
      <c r="I262" s="246"/>
      <c r="J262" s="169" t="s">
        <v>201</v>
      </c>
      <c r="K262" s="170">
        <v>3</v>
      </c>
      <c r="L262" s="247">
        <v>0</v>
      </c>
      <c r="M262" s="248"/>
      <c r="N262" s="249">
        <f t="shared" si="55"/>
        <v>0</v>
      </c>
      <c r="O262" s="249"/>
      <c r="P262" s="249"/>
      <c r="Q262" s="249"/>
      <c r="R262" s="36"/>
      <c r="T262" s="171" t="s">
        <v>23</v>
      </c>
      <c r="U262" s="43" t="s">
        <v>47</v>
      </c>
      <c r="V262" s="35"/>
      <c r="W262" s="172">
        <f t="shared" si="56"/>
        <v>0</v>
      </c>
      <c r="X262" s="172">
        <v>2.5000000000000001E-4</v>
      </c>
      <c r="Y262" s="172">
        <f t="shared" si="57"/>
        <v>7.5000000000000002E-4</v>
      </c>
      <c r="Z262" s="172">
        <v>0</v>
      </c>
      <c r="AA262" s="173">
        <f t="shared" si="58"/>
        <v>0</v>
      </c>
      <c r="AR262" s="17" t="s">
        <v>156</v>
      </c>
      <c r="AT262" s="17" t="s">
        <v>152</v>
      </c>
      <c r="AU262" s="17" t="s">
        <v>108</v>
      </c>
      <c r="AY262" s="17" t="s">
        <v>151</v>
      </c>
      <c r="BE262" s="109">
        <f t="shared" si="59"/>
        <v>0</v>
      </c>
      <c r="BF262" s="109">
        <f t="shared" si="60"/>
        <v>0</v>
      </c>
      <c r="BG262" s="109">
        <f t="shared" si="61"/>
        <v>0</v>
      </c>
      <c r="BH262" s="109">
        <f t="shared" si="62"/>
        <v>0</v>
      </c>
      <c r="BI262" s="109">
        <f t="shared" si="63"/>
        <v>0</v>
      </c>
      <c r="BJ262" s="17" t="s">
        <v>25</v>
      </c>
      <c r="BK262" s="109">
        <f t="shared" si="64"/>
        <v>0</v>
      </c>
      <c r="BL262" s="17" t="s">
        <v>156</v>
      </c>
      <c r="BM262" s="17" t="s">
        <v>634</v>
      </c>
    </row>
    <row r="263" spans="2:65" s="1" customFormat="1" ht="31.5" customHeight="1">
      <c r="B263" s="34"/>
      <c r="C263" s="174" t="s">
        <v>635</v>
      </c>
      <c r="D263" s="174" t="s">
        <v>169</v>
      </c>
      <c r="E263" s="175" t="s">
        <v>636</v>
      </c>
      <c r="F263" s="252" t="s">
        <v>373</v>
      </c>
      <c r="G263" s="252"/>
      <c r="H263" s="252"/>
      <c r="I263" s="252"/>
      <c r="J263" s="176" t="s">
        <v>201</v>
      </c>
      <c r="K263" s="177">
        <v>3</v>
      </c>
      <c r="L263" s="253">
        <v>0</v>
      </c>
      <c r="M263" s="254"/>
      <c r="N263" s="255">
        <f t="shared" si="55"/>
        <v>0</v>
      </c>
      <c r="O263" s="249"/>
      <c r="P263" s="249"/>
      <c r="Q263" s="249"/>
      <c r="R263" s="36"/>
      <c r="T263" s="171" t="s">
        <v>23</v>
      </c>
      <c r="U263" s="43" t="s">
        <v>47</v>
      </c>
      <c r="V263" s="35"/>
      <c r="W263" s="172">
        <f t="shared" si="56"/>
        <v>0</v>
      </c>
      <c r="X263" s="172">
        <v>1.17E-3</v>
      </c>
      <c r="Y263" s="172">
        <f t="shared" si="57"/>
        <v>3.5100000000000001E-3</v>
      </c>
      <c r="Z263" s="172">
        <v>0</v>
      </c>
      <c r="AA263" s="173">
        <f t="shared" si="58"/>
        <v>0</v>
      </c>
      <c r="AR263" s="17" t="s">
        <v>172</v>
      </c>
      <c r="AT263" s="17" t="s">
        <v>169</v>
      </c>
      <c r="AU263" s="17" t="s">
        <v>108</v>
      </c>
      <c r="AY263" s="17" t="s">
        <v>151</v>
      </c>
      <c r="BE263" s="109">
        <f t="shared" si="59"/>
        <v>0</v>
      </c>
      <c r="BF263" s="109">
        <f t="shared" si="60"/>
        <v>0</v>
      </c>
      <c r="BG263" s="109">
        <f t="shared" si="61"/>
        <v>0</v>
      </c>
      <c r="BH263" s="109">
        <f t="shared" si="62"/>
        <v>0</v>
      </c>
      <c r="BI263" s="109">
        <f t="shared" si="63"/>
        <v>0</v>
      </c>
      <c r="BJ263" s="17" t="s">
        <v>25</v>
      </c>
      <c r="BK263" s="109">
        <f t="shared" si="64"/>
        <v>0</v>
      </c>
      <c r="BL263" s="17" t="s">
        <v>156</v>
      </c>
      <c r="BM263" s="17" t="s">
        <v>637</v>
      </c>
    </row>
    <row r="264" spans="2:65" s="1" customFormat="1" ht="22.5" customHeight="1">
      <c r="B264" s="34"/>
      <c r="C264" s="167" t="s">
        <v>638</v>
      </c>
      <c r="D264" s="167" t="s">
        <v>152</v>
      </c>
      <c r="E264" s="168" t="s">
        <v>639</v>
      </c>
      <c r="F264" s="246" t="s">
        <v>640</v>
      </c>
      <c r="G264" s="246"/>
      <c r="H264" s="246"/>
      <c r="I264" s="246"/>
      <c r="J264" s="169" t="s">
        <v>201</v>
      </c>
      <c r="K264" s="170">
        <v>7</v>
      </c>
      <c r="L264" s="247">
        <v>0</v>
      </c>
      <c r="M264" s="248"/>
      <c r="N264" s="249">
        <f t="shared" si="55"/>
        <v>0</v>
      </c>
      <c r="O264" s="249"/>
      <c r="P264" s="249"/>
      <c r="Q264" s="249"/>
      <c r="R264" s="36"/>
      <c r="T264" s="171" t="s">
        <v>23</v>
      </c>
      <c r="U264" s="43" t="s">
        <v>47</v>
      </c>
      <c r="V264" s="35"/>
      <c r="W264" s="172">
        <f t="shared" si="56"/>
        <v>0</v>
      </c>
      <c r="X264" s="172">
        <v>3.5E-4</v>
      </c>
      <c r="Y264" s="172">
        <f t="shared" si="57"/>
        <v>2.4499999999999999E-3</v>
      </c>
      <c r="Z264" s="172">
        <v>0</v>
      </c>
      <c r="AA264" s="173">
        <f t="shared" si="58"/>
        <v>0</v>
      </c>
      <c r="AR264" s="17" t="s">
        <v>156</v>
      </c>
      <c r="AT264" s="17" t="s">
        <v>152</v>
      </c>
      <c r="AU264" s="17" t="s">
        <v>108</v>
      </c>
      <c r="AY264" s="17" t="s">
        <v>151</v>
      </c>
      <c r="BE264" s="109">
        <f t="shared" si="59"/>
        <v>0</v>
      </c>
      <c r="BF264" s="109">
        <f t="shared" si="60"/>
        <v>0</v>
      </c>
      <c r="BG264" s="109">
        <f t="shared" si="61"/>
        <v>0</v>
      </c>
      <c r="BH264" s="109">
        <f t="shared" si="62"/>
        <v>0</v>
      </c>
      <c r="BI264" s="109">
        <f t="shared" si="63"/>
        <v>0</v>
      </c>
      <c r="BJ264" s="17" t="s">
        <v>25</v>
      </c>
      <c r="BK264" s="109">
        <f t="shared" si="64"/>
        <v>0</v>
      </c>
      <c r="BL264" s="17" t="s">
        <v>156</v>
      </c>
      <c r="BM264" s="17" t="s">
        <v>641</v>
      </c>
    </row>
    <row r="265" spans="2:65" s="1" customFormat="1" ht="31.5" customHeight="1">
      <c r="B265" s="34"/>
      <c r="C265" s="174" t="s">
        <v>642</v>
      </c>
      <c r="D265" s="174" t="s">
        <v>169</v>
      </c>
      <c r="E265" s="175" t="s">
        <v>643</v>
      </c>
      <c r="F265" s="252" t="s">
        <v>644</v>
      </c>
      <c r="G265" s="252"/>
      <c r="H265" s="252"/>
      <c r="I265" s="252"/>
      <c r="J265" s="176" t="s">
        <v>201</v>
      </c>
      <c r="K265" s="177">
        <v>4</v>
      </c>
      <c r="L265" s="253">
        <v>0</v>
      </c>
      <c r="M265" s="254"/>
      <c r="N265" s="255">
        <f t="shared" si="55"/>
        <v>0</v>
      </c>
      <c r="O265" s="249"/>
      <c r="P265" s="249"/>
      <c r="Q265" s="249"/>
      <c r="R265" s="36"/>
      <c r="T265" s="171" t="s">
        <v>23</v>
      </c>
      <c r="U265" s="43" t="s">
        <v>47</v>
      </c>
      <c r="V265" s="35"/>
      <c r="W265" s="172">
        <f t="shared" si="56"/>
        <v>0</v>
      </c>
      <c r="X265" s="172">
        <v>1.8400000000000001E-3</v>
      </c>
      <c r="Y265" s="172">
        <f t="shared" si="57"/>
        <v>7.3600000000000002E-3</v>
      </c>
      <c r="Z265" s="172">
        <v>0</v>
      </c>
      <c r="AA265" s="173">
        <f t="shared" si="58"/>
        <v>0</v>
      </c>
      <c r="AR265" s="17" t="s">
        <v>172</v>
      </c>
      <c r="AT265" s="17" t="s">
        <v>169</v>
      </c>
      <c r="AU265" s="17" t="s">
        <v>108</v>
      </c>
      <c r="AY265" s="17" t="s">
        <v>151</v>
      </c>
      <c r="BE265" s="109">
        <f t="shared" si="59"/>
        <v>0</v>
      </c>
      <c r="BF265" s="109">
        <f t="shared" si="60"/>
        <v>0</v>
      </c>
      <c r="BG265" s="109">
        <f t="shared" si="61"/>
        <v>0</v>
      </c>
      <c r="BH265" s="109">
        <f t="shared" si="62"/>
        <v>0</v>
      </c>
      <c r="BI265" s="109">
        <f t="shared" si="63"/>
        <v>0</v>
      </c>
      <c r="BJ265" s="17" t="s">
        <v>25</v>
      </c>
      <c r="BK265" s="109">
        <f t="shared" si="64"/>
        <v>0</v>
      </c>
      <c r="BL265" s="17" t="s">
        <v>156</v>
      </c>
      <c r="BM265" s="17" t="s">
        <v>645</v>
      </c>
    </row>
    <row r="266" spans="2:65" s="1" customFormat="1" ht="22.5" customHeight="1">
      <c r="B266" s="34"/>
      <c r="C266" s="174" t="s">
        <v>646</v>
      </c>
      <c r="D266" s="174" t="s">
        <v>169</v>
      </c>
      <c r="E266" s="175" t="s">
        <v>647</v>
      </c>
      <c r="F266" s="252" t="s">
        <v>648</v>
      </c>
      <c r="G266" s="252"/>
      <c r="H266" s="252"/>
      <c r="I266" s="252"/>
      <c r="J266" s="176" t="s">
        <v>201</v>
      </c>
      <c r="K266" s="177">
        <v>2</v>
      </c>
      <c r="L266" s="253">
        <v>0</v>
      </c>
      <c r="M266" s="254"/>
      <c r="N266" s="255">
        <f t="shared" si="55"/>
        <v>0</v>
      </c>
      <c r="O266" s="249"/>
      <c r="P266" s="249"/>
      <c r="Q266" s="249"/>
      <c r="R266" s="36"/>
      <c r="T266" s="171" t="s">
        <v>23</v>
      </c>
      <c r="U266" s="43" t="s">
        <v>47</v>
      </c>
      <c r="V266" s="35"/>
      <c r="W266" s="172">
        <f t="shared" si="56"/>
        <v>0</v>
      </c>
      <c r="X266" s="172">
        <v>7.3999999999999999E-4</v>
      </c>
      <c r="Y266" s="172">
        <f t="shared" si="57"/>
        <v>1.48E-3</v>
      </c>
      <c r="Z266" s="172">
        <v>0</v>
      </c>
      <c r="AA266" s="173">
        <f t="shared" si="58"/>
        <v>0</v>
      </c>
      <c r="AR266" s="17" t="s">
        <v>172</v>
      </c>
      <c r="AT266" s="17" t="s">
        <v>169</v>
      </c>
      <c r="AU266" s="17" t="s">
        <v>108</v>
      </c>
      <c r="AY266" s="17" t="s">
        <v>151</v>
      </c>
      <c r="BE266" s="109">
        <f t="shared" si="59"/>
        <v>0</v>
      </c>
      <c r="BF266" s="109">
        <f t="shared" si="60"/>
        <v>0</v>
      </c>
      <c r="BG266" s="109">
        <f t="shared" si="61"/>
        <v>0</v>
      </c>
      <c r="BH266" s="109">
        <f t="shared" si="62"/>
        <v>0</v>
      </c>
      <c r="BI266" s="109">
        <f t="shared" si="63"/>
        <v>0</v>
      </c>
      <c r="BJ266" s="17" t="s">
        <v>25</v>
      </c>
      <c r="BK266" s="109">
        <f t="shared" si="64"/>
        <v>0</v>
      </c>
      <c r="BL266" s="17" t="s">
        <v>156</v>
      </c>
      <c r="BM266" s="17" t="s">
        <v>649</v>
      </c>
    </row>
    <row r="267" spans="2:65" s="1" customFormat="1" ht="22.5" customHeight="1">
      <c r="B267" s="34"/>
      <c r="C267" s="174" t="s">
        <v>650</v>
      </c>
      <c r="D267" s="174" t="s">
        <v>169</v>
      </c>
      <c r="E267" s="175" t="s">
        <v>651</v>
      </c>
      <c r="F267" s="252" t="s">
        <v>652</v>
      </c>
      <c r="G267" s="252"/>
      <c r="H267" s="252"/>
      <c r="I267" s="252"/>
      <c r="J267" s="176" t="s">
        <v>201</v>
      </c>
      <c r="K267" s="177">
        <v>1</v>
      </c>
      <c r="L267" s="253">
        <v>0</v>
      </c>
      <c r="M267" s="254"/>
      <c r="N267" s="255">
        <f t="shared" si="55"/>
        <v>0</v>
      </c>
      <c r="O267" s="249"/>
      <c r="P267" s="249"/>
      <c r="Q267" s="249"/>
      <c r="R267" s="36"/>
      <c r="T267" s="171" t="s">
        <v>23</v>
      </c>
      <c r="U267" s="43" t="s">
        <v>47</v>
      </c>
      <c r="V267" s="35"/>
      <c r="W267" s="172">
        <f t="shared" si="56"/>
        <v>0</v>
      </c>
      <c r="X267" s="172">
        <v>1.6900000000000001E-3</v>
      </c>
      <c r="Y267" s="172">
        <f t="shared" si="57"/>
        <v>1.6900000000000001E-3</v>
      </c>
      <c r="Z267" s="172">
        <v>0</v>
      </c>
      <c r="AA267" s="173">
        <f t="shared" si="58"/>
        <v>0</v>
      </c>
      <c r="AR267" s="17" t="s">
        <v>172</v>
      </c>
      <c r="AT267" s="17" t="s">
        <v>169</v>
      </c>
      <c r="AU267" s="17" t="s">
        <v>108</v>
      </c>
      <c r="AY267" s="17" t="s">
        <v>151</v>
      </c>
      <c r="BE267" s="109">
        <f t="shared" si="59"/>
        <v>0</v>
      </c>
      <c r="BF267" s="109">
        <f t="shared" si="60"/>
        <v>0</v>
      </c>
      <c r="BG267" s="109">
        <f t="shared" si="61"/>
        <v>0</v>
      </c>
      <c r="BH267" s="109">
        <f t="shared" si="62"/>
        <v>0</v>
      </c>
      <c r="BI267" s="109">
        <f t="shared" si="63"/>
        <v>0</v>
      </c>
      <c r="BJ267" s="17" t="s">
        <v>25</v>
      </c>
      <c r="BK267" s="109">
        <f t="shared" si="64"/>
        <v>0</v>
      </c>
      <c r="BL267" s="17" t="s">
        <v>156</v>
      </c>
      <c r="BM267" s="17" t="s">
        <v>653</v>
      </c>
    </row>
    <row r="268" spans="2:65" s="1" customFormat="1" ht="31.5" customHeight="1">
      <c r="B268" s="34"/>
      <c r="C268" s="174" t="s">
        <v>654</v>
      </c>
      <c r="D268" s="174" t="s">
        <v>169</v>
      </c>
      <c r="E268" s="175" t="s">
        <v>655</v>
      </c>
      <c r="F268" s="252" t="s">
        <v>656</v>
      </c>
      <c r="G268" s="252"/>
      <c r="H268" s="252"/>
      <c r="I268" s="252"/>
      <c r="J268" s="176" t="s">
        <v>201</v>
      </c>
      <c r="K268" s="177">
        <v>1</v>
      </c>
      <c r="L268" s="253">
        <v>0</v>
      </c>
      <c r="M268" s="254"/>
      <c r="N268" s="255">
        <f t="shared" si="55"/>
        <v>0</v>
      </c>
      <c r="O268" s="249"/>
      <c r="P268" s="249"/>
      <c r="Q268" s="249"/>
      <c r="R268" s="36"/>
      <c r="T268" s="171" t="s">
        <v>23</v>
      </c>
      <c r="U268" s="43" t="s">
        <v>47</v>
      </c>
      <c r="V268" s="35"/>
      <c r="W268" s="172">
        <f t="shared" si="56"/>
        <v>0</v>
      </c>
      <c r="X268" s="172">
        <v>0</v>
      </c>
      <c r="Y268" s="172">
        <f t="shared" si="57"/>
        <v>0</v>
      </c>
      <c r="Z268" s="172">
        <v>0</v>
      </c>
      <c r="AA268" s="173">
        <f t="shared" si="58"/>
        <v>0</v>
      </c>
      <c r="AR268" s="17" t="s">
        <v>172</v>
      </c>
      <c r="AT268" s="17" t="s">
        <v>169</v>
      </c>
      <c r="AU268" s="17" t="s">
        <v>108</v>
      </c>
      <c r="AY268" s="17" t="s">
        <v>151</v>
      </c>
      <c r="BE268" s="109">
        <f t="shared" si="59"/>
        <v>0</v>
      </c>
      <c r="BF268" s="109">
        <f t="shared" si="60"/>
        <v>0</v>
      </c>
      <c r="BG268" s="109">
        <f t="shared" si="61"/>
        <v>0</v>
      </c>
      <c r="BH268" s="109">
        <f t="shared" si="62"/>
        <v>0</v>
      </c>
      <c r="BI268" s="109">
        <f t="shared" si="63"/>
        <v>0</v>
      </c>
      <c r="BJ268" s="17" t="s">
        <v>25</v>
      </c>
      <c r="BK268" s="109">
        <f t="shared" si="64"/>
        <v>0</v>
      </c>
      <c r="BL268" s="17" t="s">
        <v>156</v>
      </c>
      <c r="BM268" s="17" t="s">
        <v>657</v>
      </c>
    </row>
    <row r="269" spans="2:65" s="1" customFormat="1" ht="31.5" customHeight="1">
      <c r="B269" s="34"/>
      <c r="C269" s="167" t="s">
        <v>658</v>
      </c>
      <c r="D269" s="167" t="s">
        <v>152</v>
      </c>
      <c r="E269" s="168" t="s">
        <v>659</v>
      </c>
      <c r="F269" s="246" t="s">
        <v>660</v>
      </c>
      <c r="G269" s="246"/>
      <c r="H269" s="246"/>
      <c r="I269" s="246"/>
      <c r="J269" s="169" t="s">
        <v>201</v>
      </c>
      <c r="K269" s="170">
        <v>16</v>
      </c>
      <c r="L269" s="247">
        <v>0</v>
      </c>
      <c r="M269" s="248"/>
      <c r="N269" s="249">
        <f t="shared" si="55"/>
        <v>0</v>
      </c>
      <c r="O269" s="249"/>
      <c r="P269" s="249"/>
      <c r="Q269" s="249"/>
      <c r="R269" s="36"/>
      <c r="T269" s="171" t="s">
        <v>23</v>
      </c>
      <c r="U269" s="43" t="s">
        <v>47</v>
      </c>
      <c r="V269" s="35"/>
      <c r="W269" s="172">
        <f t="shared" si="56"/>
        <v>0</v>
      </c>
      <c r="X269" s="172">
        <v>5.0000000000000001E-4</v>
      </c>
      <c r="Y269" s="172">
        <f t="shared" si="57"/>
        <v>8.0000000000000002E-3</v>
      </c>
      <c r="Z269" s="172">
        <v>0</v>
      </c>
      <c r="AA269" s="173">
        <f t="shared" si="58"/>
        <v>0</v>
      </c>
      <c r="AR269" s="17" t="s">
        <v>156</v>
      </c>
      <c r="AT269" s="17" t="s">
        <v>152</v>
      </c>
      <c r="AU269" s="17" t="s">
        <v>108</v>
      </c>
      <c r="AY269" s="17" t="s">
        <v>151</v>
      </c>
      <c r="BE269" s="109">
        <f t="shared" si="59"/>
        <v>0</v>
      </c>
      <c r="BF269" s="109">
        <f t="shared" si="60"/>
        <v>0</v>
      </c>
      <c r="BG269" s="109">
        <f t="shared" si="61"/>
        <v>0</v>
      </c>
      <c r="BH269" s="109">
        <f t="shared" si="62"/>
        <v>0</v>
      </c>
      <c r="BI269" s="109">
        <f t="shared" si="63"/>
        <v>0</v>
      </c>
      <c r="BJ269" s="17" t="s">
        <v>25</v>
      </c>
      <c r="BK269" s="109">
        <f t="shared" si="64"/>
        <v>0</v>
      </c>
      <c r="BL269" s="17" t="s">
        <v>156</v>
      </c>
      <c r="BM269" s="17" t="s">
        <v>661</v>
      </c>
    </row>
    <row r="270" spans="2:65" s="1" customFormat="1" ht="31.5" customHeight="1">
      <c r="B270" s="34"/>
      <c r="C270" s="174" t="s">
        <v>662</v>
      </c>
      <c r="D270" s="174" t="s">
        <v>169</v>
      </c>
      <c r="E270" s="175" t="s">
        <v>663</v>
      </c>
      <c r="F270" s="252" t="s">
        <v>664</v>
      </c>
      <c r="G270" s="252"/>
      <c r="H270" s="252"/>
      <c r="I270" s="252"/>
      <c r="J270" s="176" t="s">
        <v>201</v>
      </c>
      <c r="K270" s="177">
        <v>12</v>
      </c>
      <c r="L270" s="253">
        <v>0</v>
      </c>
      <c r="M270" s="254"/>
      <c r="N270" s="255">
        <f t="shared" si="55"/>
        <v>0</v>
      </c>
      <c r="O270" s="249"/>
      <c r="P270" s="249"/>
      <c r="Q270" s="249"/>
      <c r="R270" s="36"/>
      <c r="T270" s="171" t="s">
        <v>23</v>
      </c>
      <c r="U270" s="43" t="s">
        <v>47</v>
      </c>
      <c r="V270" s="35"/>
      <c r="W270" s="172">
        <f t="shared" si="56"/>
        <v>0</v>
      </c>
      <c r="X270" s="172">
        <v>4.1999999999999997E-3</v>
      </c>
      <c r="Y270" s="172">
        <f t="shared" si="57"/>
        <v>5.04E-2</v>
      </c>
      <c r="Z270" s="172">
        <v>0</v>
      </c>
      <c r="AA270" s="173">
        <f t="shared" si="58"/>
        <v>0</v>
      </c>
      <c r="AR270" s="17" t="s">
        <v>172</v>
      </c>
      <c r="AT270" s="17" t="s">
        <v>169</v>
      </c>
      <c r="AU270" s="17" t="s">
        <v>108</v>
      </c>
      <c r="AY270" s="17" t="s">
        <v>151</v>
      </c>
      <c r="BE270" s="109">
        <f t="shared" si="59"/>
        <v>0</v>
      </c>
      <c r="BF270" s="109">
        <f t="shared" si="60"/>
        <v>0</v>
      </c>
      <c r="BG270" s="109">
        <f t="shared" si="61"/>
        <v>0</v>
      </c>
      <c r="BH270" s="109">
        <f t="shared" si="62"/>
        <v>0</v>
      </c>
      <c r="BI270" s="109">
        <f t="shared" si="63"/>
        <v>0</v>
      </c>
      <c r="BJ270" s="17" t="s">
        <v>25</v>
      </c>
      <c r="BK270" s="109">
        <f t="shared" si="64"/>
        <v>0</v>
      </c>
      <c r="BL270" s="17" t="s">
        <v>156</v>
      </c>
      <c r="BM270" s="17" t="s">
        <v>665</v>
      </c>
    </row>
    <row r="271" spans="2:65" s="1" customFormat="1" ht="22.5" customHeight="1">
      <c r="B271" s="34"/>
      <c r="C271" s="174" t="s">
        <v>666</v>
      </c>
      <c r="D271" s="174" t="s">
        <v>169</v>
      </c>
      <c r="E271" s="175" t="s">
        <v>667</v>
      </c>
      <c r="F271" s="252" t="s">
        <v>668</v>
      </c>
      <c r="G271" s="252"/>
      <c r="H271" s="252"/>
      <c r="I271" s="252"/>
      <c r="J271" s="176" t="s">
        <v>201</v>
      </c>
      <c r="K271" s="177">
        <v>2</v>
      </c>
      <c r="L271" s="253">
        <v>0</v>
      </c>
      <c r="M271" s="254"/>
      <c r="N271" s="255">
        <f t="shared" si="55"/>
        <v>0</v>
      </c>
      <c r="O271" s="249"/>
      <c r="P271" s="249"/>
      <c r="Q271" s="249"/>
      <c r="R271" s="36"/>
      <c r="T271" s="171" t="s">
        <v>23</v>
      </c>
      <c r="U271" s="43" t="s">
        <v>47</v>
      </c>
      <c r="V271" s="35"/>
      <c r="W271" s="172">
        <f t="shared" si="56"/>
        <v>0</v>
      </c>
      <c r="X271" s="172">
        <v>1.2999999999999999E-3</v>
      </c>
      <c r="Y271" s="172">
        <f t="shared" si="57"/>
        <v>2.5999999999999999E-3</v>
      </c>
      <c r="Z271" s="172">
        <v>0</v>
      </c>
      <c r="AA271" s="173">
        <f t="shared" si="58"/>
        <v>0</v>
      </c>
      <c r="AR271" s="17" t="s">
        <v>172</v>
      </c>
      <c r="AT271" s="17" t="s">
        <v>169</v>
      </c>
      <c r="AU271" s="17" t="s">
        <v>108</v>
      </c>
      <c r="AY271" s="17" t="s">
        <v>151</v>
      </c>
      <c r="BE271" s="109">
        <f t="shared" si="59"/>
        <v>0</v>
      </c>
      <c r="BF271" s="109">
        <f t="shared" si="60"/>
        <v>0</v>
      </c>
      <c r="BG271" s="109">
        <f t="shared" si="61"/>
        <v>0</v>
      </c>
      <c r="BH271" s="109">
        <f t="shared" si="62"/>
        <v>0</v>
      </c>
      <c r="BI271" s="109">
        <f t="shared" si="63"/>
        <v>0</v>
      </c>
      <c r="BJ271" s="17" t="s">
        <v>25</v>
      </c>
      <c r="BK271" s="109">
        <f t="shared" si="64"/>
        <v>0</v>
      </c>
      <c r="BL271" s="17" t="s">
        <v>156</v>
      </c>
      <c r="BM271" s="17" t="s">
        <v>669</v>
      </c>
    </row>
    <row r="272" spans="2:65" s="1" customFormat="1" ht="22.5" customHeight="1">
      <c r="B272" s="34"/>
      <c r="C272" s="174" t="s">
        <v>670</v>
      </c>
      <c r="D272" s="174" t="s">
        <v>169</v>
      </c>
      <c r="E272" s="175" t="s">
        <v>671</v>
      </c>
      <c r="F272" s="252" t="s">
        <v>672</v>
      </c>
      <c r="G272" s="252"/>
      <c r="H272" s="252"/>
      <c r="I272" s="252"/>
      <c r="J272" s="176" t="s">
        <v>201</v>
      </c>
      <c r="K272" s="177">
        <v>1</v>
      </c>
      <c r="L272" s="253">
        <v>0</v>
      </c>
      <c r="M272" s="254"/>
      <c r="N272" s="255">
        <f t="shared" si="55"/>
        <v>0</v>
      </c>
      <c r="O272" s="249"/>
      <c r="P272" s="249"/>
      <c r="Q272" s="249"/>
      <c r="R272" s="36"/>
      <c r="T272" s="171" t="s">
        <v>23</v>
      </c>
      <c r="U272" s="43" t="s">
        <v>47</v>
      </c>
      <c r="V272" s="35"/>
      <c r="W272" s="172">
        <f t="shared" si="56"/>
        <v>0</v>
      </c>
      <c r="X272" s="172">
        <v>3.5500000000000002E-3</v>
      </c>
      <c r="Y272" s="172">
        <f t="shared" si="57"/>
        <v>3.5500000000000002E-3</v>
      </c>
      <c r="Z272" s="172">
        <v>0</v>
      </c>
      <c r="AA272" s="173">
        <f t="shared" si="58"/>
        <v>0</v>
      </c>
      <c r="AR272" s="17" t="s">
        <v>172</v>
      </c>
      <c r="AT272" s="17" t="s">
        <v>169</v>
      </c>
      <c r="AU272" s="17" t="s">
        <v>108</v>
      </c>
      <c r="AY272" s="17" t="s">
        <v>151</v>
      </c>
      <c r="BE272" s="109">
        <f t="shared" si="59"/>
        <v>0</v>
      </c>
      <c r="BF272" s="109">
        <f t="shared" si="60"/>
        <v>0</v>
      </c>
      <c r="BG272" s="109">
        <f t="shared" si="61"/>
        <v>0</v>
      </c>
      <c r="BH272" s="109">
        <f t="shared" si="62"/>
        <v>0</v>
      </c>
      <c r="BI272" s="109">
        <f t="shared" si="63"/>
        <v>0</v>
      </c>
      <c r="BJ272" s="17" t="s">
        <v>25</v>
      </c>
      <c r="BK272" s="109">
        <f t="shared" si="64"/>
        <v>0</v>
      </c>
      <c r="BL272" s="17" t="s">
        <v>156</v>
      </c>
      <c r="BM272" s="17" t="s">
        <v>673</v>
      </c>
    </row>
    <row r="273" spans="2:65" s="1" customFormat="1" ht="31.5" customHeight="1">
      <c r="B273" s="34"/>
      <c r="C273" s="174" t="s">
        <v>674</v>
      </c>
      <c r="D273" s="174" t="s">
        <v>169</v>
      </c>
      <c r="E273" s="175" t="s">
        <v>675</v>
      </c>
      <c r="F273" s="252" t="s">
        <v>676</v>
      </c>
      <c r="G273" s="252"/>
      <c r="H273" s="252"/>
      <c r="I273" s="252"/>
      <c r="J273" s="176" t="s">
        <v>201</v>
      </c>
      <c r="K273" s="177">
        <v>1</v>
      </c>
      <c r="L273" s="253">
        <v>0</v>
      </c>
      <c r="M273" s="254"/>
      <c r="N273" s="255">
        <f t="shared" si="55"/>
        <v>0</v>
      </c>
      <c r="O273" s="249"/>
      <c r="P273" s="249"/>
      <c r="Q273" s="249"/>
      <c r="R273" s="36"/>
      <c r="T273" s="171" t="s">
        <v>23</v>
      </c>
      <c r="U273" s="43" t="s">
        <v>47</v>
      </c>
      <c r="V273" s="35"/>
      <c r="W273" s="172">
        <f t="shared" si="56"/>
        <v>0</v>
      </c>
      <c r="X273" s="172">
        <v>0</v>
      </c>
      <c r="Y273" s="172">
        <f t="shared" si="57"/>
        <v>0</v>
      </c>
      <c r="Z273" s="172">
        <v>0</v>
      </c>
      <c r="AA273" s="173">
        <f t="shared" si="58"/>
        <v>0</v>
      </c>
      <c r="AR273" s="17" t="s">
        <v>172</v>
      </c>
      <c r="AT273" s="17" t="s">
        <v>169</v>
      </c>
      <c r="AU273" s="17" t="s">
        <v>108</v>
      </c>
      <c r="AY273" s="17" t="s">
        <v>151</v>
      </c>
      <c r="BE273" s="109">
        <f t="shared" si="59"/>
        <v>0</v>
      </c>
      <c r="BF273" s="109">
        <f t="shared" si="60"/>
        <v>0</v>
      </c>
      <c r="BG273" s="109">
        <f t="shared" si="61"/>
        <v>0</v>
      </c>
      <c r="BH273" s="109">
        <f t="shared" si="62"/>
        <v>0</v>
      </c>
      <c r="BI273" s="109">
        <f t="shared" si="63"/>
        <v>0</v>
      </c>
      <c r="BJ273" s="17" t="s">
        <v>25</v>
      </c>
      <c r="BK273" s="109">
        <f t="shared" si="64"/>
        <v>0</v>
      </c>
      <c r="BL273" s="17" t="s">
        <v>156</v>
      </c>
      <c r="BM273" s="17" t="s">
        <v>677</v>
      </c>
    </row>
    <row r="274" spans="2:65" s="1" customFormat="1" ht="22.5" customHeight="1">
      <c r="B274" s="34"/>
      <c r="C274" s="167" t="s">
        <v>678</v>
      </c>
      <c r="D274" s="167" t="s">
        <v>152</v>
      </c>
      <c r="E274" s="168" t="s">
        <v>679</v>
      </c>
      <c r="F274" s="246" t="s">
        <v>680</v>
      </c>
      <c r="G274" s="246"/>
      <c r="H274" s="246"/>
      <c r="I274" s="246"/>
      <c r="J274" s="169" t="s">
        <v>201</v>
      </c>
      <c r="K274" s="170">
        <v>2</v>
      </c>
      <c r="L274" s="247">
        <v>0</v>
      </c>
      <c r="M274" s="248"/>
      <c r="N274" s="249">
        <f t="shared" si="55"/>
        <v>0</v>
      </c>
      <c r="O274" s="249"/>
      <c r="P274" s="249"/>
      <c r="Q274" s="249"/>
      <c r="R274" s="36"/>
      <c r="T274" s="171" t="s">
        <v>23</v>
      </c>
      <c r="U274" s="43" t="s">
        <v>47</v>
      </c>
      <c r="V274" s="35"/>
      <c r="W274" s="172">
        <f t="shared" si="56"/>
        <v>0</v>
      </c>
      <c r="X274" s="172">
        <v>3.8000000000000002E-4</v>
      </c>
      <c r="Y274" s="172">
        <f t="shared" si="57"/>
        <v>7.6000000000000004E-4</v>
      </c>
      <c r="Z274" s="172">
        <v>0</v>
      </c>
      <c r="AA274" s="173">
        <f t="shared" si="58"/>
        <v>0</v>
      </c>
      <c r="AR274" s="17" t="s">
        <v>156</v>
      </c>
      <c r="AT274" s="17" t="s">
        <v>152</v>
      </c>
      <c r="AU274" s="17" t="s">
        <v>108</v>
      </c>
      <c r="AY274" s="17" t="s">
        <v>151</v>
      </c>
      <c r="BE274" s="109">
        <f t="shared" si="59"/>
        <v>0</v>
      </c>
      <c r="BF274" s="109">
        <f t="shared" si="60"/>
        <v>0</v>
      </c>
      <c r="BG274" s="109">
        <f t="shared" si="61"/>
        <v>0</v>
      </c>
      <c r="BH274" s="109">
        <f t="shared" si="62"/>
        <v>0</v>
      </c>
      <c r="BI274" s="109">
        <f t="shared" si="63"/>
        <v>0</v>
      </c>
      <c r="BJ274" s="17" t="s">
        <v>25</v>
      </c>
      <c r="BK274" s="109">
        <f t="shared" si="64"/>
        <v>0</v>
      </c>
      <c r="BL274" s="17" t="s">
        <v>156</v>
      </c>
      <c r="BM274" s="17" t="s">
        <v>681</v>
      </c>
    </row>
    <row r="275" spans="2:65" s="1" customFormat="1" ht="44.25" customHeight="1">
      <c r="B275" s="34"/>
      <c r="C275" s="174" t="s">
        <v>682</v>
      </c>
      <c r="D275" s="174" t="s">
        <v>169</v>
      </c>
      <c r="E275" s="175" t="s">
        <v>683</v>
      </c>
      <c r="F275" s="252" t="s">
        <v>684</v>
      </c>
      <c r="G275" s="252"/>
      <c r="H275" s="252"/>
      <c r="I275" s="252"/>
      <c r="J275" s="176" t="s">
        <v>201</v>
      </c>
      <c r="K275" s="177">
        <v>2</v>
      </c>
      <c r="L275" s="253">
        <v>0</v>
      </c>
      <c r="M275" s="254"/>
      <c r="N275" s="255">
        <f t="shared" si="55"/>
        <v>0</v>
      </c>
      <c r="O275" s="249"/>
      <c r="P275" s="249"/>
      <c r="Q275" s="249"/>
      <c r="R275" s="36"/>
      <c r="T275" s="171" t="s">
        <v>23</v>
      </c>
      <c r="U275" s="43" t="s">
        <v>47</v>
      </c>
      <c r="V275" s="35"/>
      <c r="W275" s="172">
        <f t="shared" si="56"/>
        <v>0</v>
      </c>
      <c r="X275" s="172">
        <v>0</v>
      </c>
      <c r="Y275" s="172">
        <f t="shared" si="57"/>
        <v>0</v>
      </c>
      <c r="Z275" s="172">
        <v>0</v>
      </c>
      <c r="AA275" s="173">
        <f t="shared" si="58"/>
        <v>0</v>
      </c>
      <c r="AR275" s="17" t="s">
        <v>172</v>
      </c>
      <c r="AT275" s="17" t="s">
        <v>169</v>
      </c>
      <c r="AU275" s="17" t="s">
        <v>108</v>
      </c>
      <c r="AY275" s="17" t="s">
        <v>151</v>
      </c>
      <c r="BE275" s="109">
        <f t="shared" si="59"/>
        <v>0</v>
      </c>
      <c r="BF275" s="109">
        <f t="shared" si="60"/>
        <v>0</v>
      </c>
      <c r="BG275" s="109">
        <f t="shared" si="61"/>
        <v>0</v>
      </c>
      <c r="BH275" s="109">
        <f t="shared" si="62"/>
        <v>0</v>
      </c>
      <c r="BI275" s="109">
        <f t="shared" si="63"/>
        <v>0</v>
      </c>
      <c r="BJ275" s="17" t="s">
        <v>25</v>
      </c>
      <c r="BK275" s="109">
        <f t="shared" si="64"/>
        <v>0</v>
      </c>
      <c r="BL275" s="17" t="s">
        <v>156</v>
      </c>
      <c r="BM275" s="17" t="s">
        <v>685</v>
      </c>
    </row>
    <row r="276" spans="2:65" s="1" customFormat="1" ht="31.5" customHeight="1">
      <c r="B276" s="34"/>
      <c r="C276" s="167" t="s">
        <v>686</v>
      </c>
      <c r="D276" s="167" t="s">
        <v>152</v>
      </c>
      <c r="E276" s="168" t="s">
        <v>687</v>
      </c>
      <c r="F276" s="246" t="s">
        <v>688</v>
      </c>
      <c r="G276" s="246"/>
      <c r="H276" s="246"/>
      <c r="I276" s="246"/>
      <c r="J276" s="169" t="s">
        <v>201</v>
      </c>
      <c r="K276" s="170">
        <v>10</v>
      </c>
      <c r="L276" s="247">
        <v>0</v>
      </c>
      <c r="M276" s="248"/>
      <c r="N276" s="249">
        <f t="shared" si="55"/>
        <v>0</v>
      </c>
      <c r="O276" s="249"/>
      <c r="P276" s="249"/>
      <c r="Q276" s="249"/>
      <c r="R276" s="36"/>
      <c r="T276" s="171" t="s">
        <v>23</v>
      </c>
      <c r="U276" s="43" t="s">
        <v>47</v>
      </c>
      <c r="V276" s="35"/>
      <c r="W276" s="172">
        <f t="shared" si="56"/>
        <v>0</v>
      </c>
      <c r="X276" s="172">
        <v>1.0000000000000001E-5</v>
      </c>
      <c r="Y276" s="172">
        <f t="shared" si="57"/>
        <v>1E-4</v>
      </c>
      <c r="Z276" s="172">
        <v>4.0000000000000002E-4</v>
      </c>
      <c r="AA276" s="173">
        <f t="shared" si="58"/>
        <v>4.0000000000000001E-3</v>
      </c>
      <c r="AR276" s="17" t="s">
        <v>156</v>
      </c>
      <c r="AT276" s="17" t="s">
        <v>152</v>
      </c>
      <c r="AU276" s="17" t="s">
        <v>108</v>
      </c>
      <c r="AY276" s="17" t="s">
        <v>151</v>
      </c>
      <c r="BE276" s="109">
        <f t="shared" si="59"/>
        <v>0</v>
      </c>
      <c r="BF276" s="109">
        <f t="shared" si="60"/>
        <v>0</v>
      </c>
      <c r="BG276" s="109">
        <f t="shared" si="61"/>
        <v>0</v>
      </c>
      <c r="BH276" s="109">
        <f t="shared" si="62"/>
        <v>0</v>
      </c>
      <c r="BI276" s="109">
        <f t="shared" si="63"/>
        <v>0</v>
      </c>
      <c r="BJ276" s="17" t="s">
        <v>25</v>
      </c>
      <c r="BK276" s="109">
        <f t="shared" si="64"/>
        <v>0</v>
      </c>
      <c r="BL276" s="17" t="s">
        <v>156</v>
      </c>
      <c r="BM276" s="17" t="s">
        <v>689</v>
      </c>
    </row>
    <row r="277" spans="2:65" s="1" customFormat="1" ht="31.5" customHeight="1">
      <c r="B277" s="34"/>
      <c r="C277" s="167" t="s">
        <v>690</v>
      </c>
      <c r="D277" s="167" t="s">
        <v>152</v>
      </c>
      <c r="E277" s="168" t="s">
        <v>691</v>
      </c>
      <c r="F277" s="246" t="s">
        <v>692</v>
      </c>
      <c r="G277" s="246"/>
      <c r="H277" s="246"/>
      <c r="I277" s="246"/>
      <c r="J277" s="169" t="s">
        <v>201</v>
      </c>
      <c r="K277" s="170">
        <v>21</v>
      </c>
      <c r="L277" s="247">
        <v>0</v>
      </c>
      <c r="M277" s="248"/>
      <c r="N277" s="249">
        <f t="shared" si="55"/>
        <v>0</v>
      </c>
      <c r="O277" s="249"/>
      <c r="P277" s="249"/>
      <c r="Q277" s="249"/>
      <c r="R277" s="36"/>
      <c r="T277" s="171" t="s">
        <v>23</v>
      </c>
      <c r="U277" s="43" t="s">
        <v>47</v>
      </c>
      <c r="V277" s="35"/>
      <c r="W277" s="172">
        <f t="shared" si="56"/>
        <v>0</v>
      </c>
      <c r="X277" s="172">
        <v>5.2999999999999998E-4</v>
      </c>
      <c r="Y277" s="172">
        <f t="shared" si="57"/>
        <v>1.1129999999999999E-2</v>
      </c>
      <c r="Z277" s="172">
        <v>0</v>
      </c>
      <c r="AA277" s="173">
        <f t="shared" si="58"/>
        <v>0</v>
      </c>
      <c r="AR277" s="17" t="s">
        <v>156</v>
      </c>
      <c r="AT277" s="17" t="s">
        <v>152</v>
      </c>
      <c r="AU277" s="17" t="s">
        <v>108</v>
      </c>
      <c r="AY277" s="17" t="s">
        <v>151</v>
      </c>
      <c r="BE277" s="109">
        <f t="shared" si="59"/>
        <v>0</v>
      </c>
      <c r="BF277" s="109">
        <f t="shared" si="60"/>
        <v>0</v>
      </c>
      <c r="BG277" s="109">
        <f t="shared" si="61"/>
        <v>0</v>
      </c>
      <c r="BH277" s="109">
        <f t="shared" si="62"/>
        <v>0</v>
      </c>
      <c r="BI277" s="109">
        <f t="shared" si="63"/>
        <v>0</v>
      </c>
      <c r="BJ277" s="17" t="s">
        <v>25</v>
      </c>
      <c r="BK277" s="109">
        <f t="shared" si="64"/>
        <v>0</v>
      </c>
      <c r="BL277" s="17" t="s">
        <v>156</v>
      </c>
      <c r="BM277" s="17" t="s">
        <v>693</v>
      </c>
    </row>
    <row r="278" spans="2:65" s="1" customFormat="1" ht="22.5" customHeight="1">
      <c r="B278" s="34"/>
      <c r="C278" s="167" t="s">
        <v>694</v>
      </c>
      <c r="D278" s="167" t="s">
        <v>152</v>
      </c>
      <c r="E278" s="168" t="s">
        <v>695</v>
      </c>
      <c r="F278" s="246" t="s">
        <v>696</v>
      </c>
      <c r="G278" s="246"/>
      <c r="H278" s="246"/>
      <c r="I278" s="246"/>
      <c r="J278" s="169" t="s">
        <v>201</v>
      </c>
      <c r="K278" s="170">
        <v>5</v>
      </c>
      <c r="L278" s="247">
        <v>0</v>
      </c>
      <c r="M278" s="248"/>
      <c r="N278" s="249">
        <f t="shared" si="55"/>
        <v>0</v>
      </c>
      <c r="O278" s="249"/>
      <c r="P278" s="249"/>
      <c r="Q278" s="249"/>
      <c r="R278" s="36"/>
      <c r="T278" s="171" t="s">
        <v>23</v>
      </c>
      <c r="U278" s="43" t="s">
        <v>47</v>
      </c>
      <c r="V278" s="35"/>
      <c r="W278" s="172">
        <f t="shared" si="56"/>
        <v>0</v>
      </c>
      <c r="X278" s="172">
        <v>0</v>
      </c>
      <c r="Y278" s="172">
        <f t="shared" si="57"/>
        <v>0</v>
      </c>
      <c r="Z278" s="172">
        <v>1.91E-3</v>
      </c>
      <c r="AA278" s="173">
        <f t="shared" si="58"/>
        <v>9.5499999999999995E-3</v>
      </c>
      <c r="AR278" s="17" t="s">
        <v>156</v>
      </c>
      <c r="AT278" s="17" t="s">
        <v>152</v>
      </c>
      <c r="AU278" s="17" t="s">
        <v>108</v>
      </c>
      <c r="AY278" s="17" t="s">
        <v>151</v>
      </c>
      <c r="BE278" s="109">
        <f t="shared" si="59"/>
        <v>0</v>
      </c>
      <c r="BF278" s="109">
        <f t="shared" si="60"/>
        <v>0</v>
      </c>
      <c r="BG278" s="109">
        <f t="shared" si="61"/>
        <v>0</v>
      </c>
      <c r="BH278" s="109">
        <f t="shared" si="62"/>
        <v>0</v>
      </c>
      <c r="BI278" s="109">
        <f t="shared" si="63"/>
        <v>0</v>
      </c>
      <c r="BJ278" s="17" t="s">
        <v>25</v>
      </c>
      <c r="BK278" s="109">
        <f t="shared" si="64"/>
        <v>0</v>
      </c>
      <c r="BL278" s="17" t="s">
        <v>156</v>
      </c>
      <c r="BM278" s="17" t="s">
        <v>697</v>
      </c>
    </row>
    <row r="279" spans="2:65" s="1" customFormat="1" ht="31.5" customHeight="1">
      <c r="B279" s="34"/>
      <c r="C279" s="167" t="s">
        <v>698</v>
      </c>
      <c r="D279" s="167" t="s">
        <v>152</v>
      </c>
      <c r="E279" s="168" t="s">
        <v>699</v>
      </c>
      <c r="F279" s="246" t="s">
        <v>700</v>
      </c>
      <c r="G279" s="246"/>
      <c r="H279" s="246"/>
      <c r="I279" s="246"/>
      <c r="J279" s="169" t="s">
        <v>201</v>
      </c>
      <c r="K279" s="170">
        <v>2</v>
      </c>
      <c r="L279" s="247">
        <v>0</v>
      </c>
      <c r="M279" s="248"/>
      <c r="N279" s="249">
        <f t="shared" si="55"/>
        <v>0</v>
      </c>
      <c r="O279" s="249"/>
      <c r="P279" s="249"/>
      <c r="Q279" s="249"/>
      <c r="R279" s="36"/>
      <c r="T279" s="171" t="s">
        <v>23</v>
      </c>
      <c r="U279" s="43" t="s">
        <v>47</v>
      </c>
      <c r="V279" s="35"/>
      <c r="W279" s="172">
        <f t="shared" si="56"/>
        <v>0</v>
      </c>
      <c r="X279" s="172">
        <v>1.47E-3</v>
      </c>
      <c r="Y279" s="172">
        <f t="shared" si="57"/>
        <v>2.9399999999999999E-3</v>
      </c>
      <c r="Z279" s="172">
        <v>0</v>
      </c>
      <c r="AA279" s="173">
        <f t="shared" si="58"/>
        <v>0</v>
      </c>
      <c r="AR279" s="17" t="s">
        <v>156</v>
      </c>
      <c r="AT279" s="17" t="s">
        <v>152</v>
      </c>
      <c r="AU279" s="17" t="s">
        <v>108</v>
      </c>
      <c r="AY279" s="17" t="s">
        <v>151</v>
      </c>
      <c r="BE279" s="109">
        <f t="shared" si="59"/>
        <v>0</v>
      </c>
      <c r="BF279" s="109">
        <f t="shared" si="60"/>
        <v>0</v>
      </c>
      <c r="BG279" s="109">
        <f t="shared" si="61"/>
        <v>0</v>
      </c>
      <c r="BH279" s="109">
        <f t="shared" si="62"/>
        <v>0</v>
      </c>
      <c r="BI279" s="109">
        <f t="shared" si="63"/>
        <v>0</v>
      </c>
      <c r="BJ279" s="17" t="s">
        <v>25</v>
      </c>
      <c r="BK279" s="109">
        <f t="shared" si="64"/>
        <v>0</v>
      </c>
      <c r="BL279" s="17" t="s">
        <v>156</v>
      </c>
      <c r="BM279" s="17" t="s">
        <v>701</v>
      </c>
    </row>
    <row r="280" spans="2:65" s="1" customFormat="1" ht="22.5" customHeight="1">
      <c r="B280" s="34"/>
      <c r="C280" s="167" t="s">
        <v>702</v>
      </c>
      <c r="D280" s="167" t="s">
        <v>152</v>
      </c>
      <c r="E280" s="168" t="s">
        <v>703</v>
      </c>
      <c r="F280" s="246" t="s">
        <v>704</v>
      </c>
      <c r="G280" s="246"/>
      <c r="H280" s="246"/>
      <c r="I280" s="246"/>
      <c r="J280" s="169" t="s">
        <v>201</v>
      </c>
      <c r="K280" s="170">
        <v>60</v>
      </c>
      <c r="L280" s="247">
        <v>0</v>
      </c>
      <c r="M280" s="248"/>
      <c r="N280" s="249">
        <f t="shared" si="55"/>
        <v>0</v>
      </c>
      <c r="O280" s="249"/>
      <c r="P280" s="249"/>
      <c r="Q280" s="249"/>
      <c r="R280" s="36"/>
      <c r="T280" s="171" t="s">
        <v>23</v>
      </c>
      <c r="U280" s="43" t="s">
        <v>47</v>
      </c>
      <c r="V280" s="35"/>
      <c r="W280" s="172">
        <f t="shared" si="56"/>
        <v>0</v>
      </c>
      <c r="X280" s="172">
        <v>2.4000000000000001E-4</v>
      </c>
      <c r="Y280" s="172">
        <f t="shared" si="57"/>
        <v>1.44E-2</v>
      </c>
      <c r="Z280" s="172">
        <v>0</v>
      </c>
      <c r="AA280" s="173">
        <f t="shared" si="58"/>
        <v>0</v>
      </c>
      <c r="AR280" s="17" t="s">
        <v>156</v>
      </c>
      <c r="AT280" s="17" t="s">
        <v>152</v>
      </c>
      <c r="AU280" s="17" t="s">
        <v>108</v>
      </c>
      <c r="AY280" s="17" t="s">
        <v>151</v>
      </c>
      <c r="BE280" s="109">
        <f t="shared" si="59"/>
        <v>0</v>
      </c>
      <c r="BF280" s="109">
        <f t="shared" si="60"/>
        <v>0</v>
      </c>
      <c r="BG280" s="109">
        <f t="shared" si="61"/>
        <v>0</v>
      </c>
      <c r="BH280" s="109">
        <f t="shared" si="62"/>
        <v>0</v>
      </c>
      <c r="BI280" s="109">
        <f t="shared" si="63"/>
        <v>0</v>
      </c>
      <c r="BJ280" s="17" t="s">
        <v>25</v>
      </c>
      <c r="BK280" s="109">
        <f t="shared" si="64"/>
        <v>0</v>
      </c>
      <c r="BL280" s="17" t="s">
        <v>156</v>
      </c>
      <c r="BM280" s="17" t="s">
        <v>705</v>
      </c>
    </row>
    <row r="281" spans="2:65" s="1" customFormat="1" ht="31.5" customHeight="1">
      <c r="B281" s="34"/>
      <c r="C281" s="167" t="s">
        <v>706</v>
      </c>
      <c r="D281" s="167" t="s">
        <v>152</v>
      </c>
      <c r="E281" s="168" t="s">
        <v>707</v>
      </c>
      <c r="F281" s="246" t="s">
        <v>708</v>
      </c>
      <c r="G281" s="246"/>
      <c r="H281" s="246"/>
      <c r="I281" s="246"/>
      <c r="J281" s="169" t="s">
        <v>201</v>
      </c>
      <c r="K281" s="170">
        <v>1</v>
      </c>
      <c r="L281" s="247">
        <v>0</v>
      </c>
      <c r="M281" s="248"/>
      <c r="N281" s="249">
        <f t="shared" si="55"/>
        <v>0</v>
      </c>
      <c r="O281" s="249"/>
      <c r="P281" s="249"/>
      <c r="Q281" s="249"/>
      <c r="R281" s="36"/>
      <c r="T281" s="171" t="s">
        <v>23</v>
      </c>
      <c r="U281" s="43" t="s">
        <v>47</v>
      </c>
      <c r="V281" s="35"/>
      <c r="W281" s="172">
        <f t="shared" si="56"/>
        <v>0</v>
      </c>
      <c r="X281" s="172">
        <v>0</v>
      </c>
      <c r="Y281" s="172">
        <f t="shared" si="57"/>
        <v>0</v>
      </c>
      <c r="Z281" s="172">
        <v>0</v>
      </c>
      <c r="AA281" s="173">
        <f t="shared" si="58"/>
        <v>0</v>
      </c>
      <c r="AR281" s="17" t="s">
        <v>156</v>
      </c>
      <c r="AT281" s="17" t="s">
        <v>152</v>
      </c>
      <c r="AU281" s="17" t="s">
        <v>108</v>
      </c>
      <c r="AY281" s="17" t="s">
        <v>151</v>
      </c>
      <c r="BE281" s="109">
        <f t="shared" si="59"/>
        <v>0</v>
      </c>
      <c r="BF281" s="109">
        <f t="shared" si="60"/>
        <v>0</v>
      </c>
      <c r="BG281" s="109">
        <f t="shared" si="61"/>
        <v>0</v>
      </c>
      <c r="BH281" s="109">
        <f t="shared" si="62"/>
        <v>0</v>
      </c>
      <c r="BI281" s="109">
        <f t="shared" si="63"/>
        <v>0</v>
      </c>
      <c r="BJ281" s="17" t="s">
        <v>25</v>
      </c>
      <c r="BK281" s="109">
        <f t="shared" si="64"/>
        <v>0</v>
      </c>
      <c r="BL281" s="17" t="s">
        <v>156</v>
      </c>
      <c r="BM281" s="17" t="s">
        <v>709</v>
      </c>
    </row>
    <row r="282" spans="2:65" s="1" customFormat="1" ht="31.5" customHeight="1">
      <c r="B282" s="34"/>
      <c r="C282" s="174" t="s">
        <v>710</v>
      </c>
      <c r="D282" s="174" t="s">
        <v>169</v>
      </c>
      <c r="E282" s="175" t="s">
        <v>711</v>
      </c>
      <c r="F282" s="252" t="s">
        <v>712</v>
      </c>
      <c r="G282" s="252"/>
      <c r="H282" s="252"/>
      <c r="I282" s="252"/>
      <c r="J282" s="176" t="s">
        <v>201</v>
      </c>
      <c r="K282" s="177">
        <v>1</v>
      </c>
      <c r="L282" s="253">
        <v>0</v>
      </c>
      <c r="M282" s="254"/>
      <c r="N282" s="255">
        <f t="shared" si="55"/>
        <v>0</v>
      </c>
      <c r="O282" s="249"/>
      <c r="P282" s="249"/>
      <c r="Q282" s="249"/>
      <c r="R282" s="36"/>
      <c r="T282" s="171" t="s">
        <v>23</v>
      </c>
      <c r="U282" s="43" t="s">
        <v>47</v>
      </c>
      <c r="V282" s="35"/>
      <c r="W282" s="172">
        <f t="shared" si="56"/>
        <v>0</v>
      </c>
      <c r="X282" s="172">
        <v>0</v>
      </c>
      <c r="Y282" s="172">
        <f t="shared" si="57"/>
        <v>0</v>
      </c>
      <c r="Z282" s="172">
        <v>0</v>
      </c>
      <c r="AA282" s="173">
        <f t="shared" si="58"/>
        <v>0</v>
      </c>
      <c r="AR282" s="17" t="s">
        <v>172</v>
      </c>
      <c r="AT282" s="17" t="s">
        <v>169</v>
      </c>
      <c r="AU282" s="17" t="s">
        <v>108</v>
      </c>
      <c r="AY282" s="17" t="s">
        <v>151</v>
      </c>
      <c r="BE282" s="109">
        <f t="shared" si="59"/>
        <v>0</v>
      </c>
      <c r="BF282" s="109">
        <f t="shared" si="60"/>
        <v>0</v>
      </c>
      <c r="BG282" s="109">
        <f t="shared" si="61"/>
        <v>0</v>
      </c>
      <c r="BH282" s="109">
        <f t="shared" si="62"/>
        <v>0</v>
      </c>
      <c r="BI282" s="109">
        <f t="shared" si="63"/>
        <v>0</v>
      </c>
      <c r="BJ282" s="17" t="s">
        <v>25</v>
      </c>
      <c r="BK282" s="109">
        <f t="shared" si="64"/>
        <v>0</v>
      </c>
      <c r="BL282" s="17" t="s">
        <v>156</v>
      </c>
      <c r="BM282" s="17" t="s">
        <v>713</v>
      </c>
    </row>
    <row r="283" spans="2:65" s="1" customFormat="1" ht="30" customHeight="1">
      <c r="B283" s="34"/>
      <c r="C283" s="35"/>
      <c r="D283" s="35"/>
      <c r="E283" s="35"/>
      <c r="F283" s="250" t="s">
        <v>714</v>
      </c>
      <c r="G283" s="251"/>
      <c r="H283" s="251"/>
      <c r="I283" s="251"/>
      <c r="J283" s="35"/>
      <c r="K283" s="35"/>
      <c r="L283" s="35"/>
      <c r="M283" s="35"/>
      <c r="N283" s="35"/>
      <c r="O283" s="35"/>
      <c r="P283" s="35"/>
      <c r="Q283" s="35"/>
      <c r="R283" s="36"/>
      <c r="T283" s="142"/>
      <c r="U283" s="35"/>
      <c r="V283" s="35"/>
      <c r="W283" s="35"/>
      <c r="X283" s="35"/>
      <c r="Y283" s="35"/>
      <c r="Z283" s="35"/>
      <c r="AA283" s="77"/>
      <c r="AT283" s="17" t="s">
        <v>159</v>
      </c>
      <c r="AU283" s="17" t="s">
        <v>108</v>
      </c>
    </row>
    <row r="284" spans="2:65" s="1" customFormat="1" ht="31.5" customHeight="1">
      <c r="B284" s="34"/>
      <c r="C284" s="167" t="s">
        <v>715</v>
      </c>
      <c r="D284" s="167" t="s">
        <v>152</v>
      </c>
      <c r="E284" s="168" t="s">
        <v>716</v>
      </c>
      <c r="F284" s="246" t="s">
        <v>717</v>
      </c>
      <c r="G284" s="246"/>
      <c r="H284" s="246"/>
      <c r="I284" s="246"/>
      <c r="J284" s="169" t="s">
        <v>201</v>
      </c>
      <c r="K284" s="170">
        <v>1</v>
      </c>
      <c r="L284" s="247">
        <v>0</v>
      </c>
      <c r="M284" s="248"/>
      <c r="N284" s="249">
        <f>ROUND(L284*K284,2)</f>
        <v>0</v>
      </c>
      <c r="O284" s="249"/>
      <c r="P284" s="249"/>
      <c r="Q284" s="249"/>
      <c r="R284" s="36"/>
      <c r="T284" s="171" t="s">
        <v>23</v>
      </c>
      <c r="U284" s="43" t="s">
        <v>47</v>
      </c>
      <c r="V284" s="35"/>
      <c r="W284" s="172">
        <f>V284*K284</f>
        <v>0</v>
      </c>
      <c r="X284" s="172">
        <v>0</v>
      </c>
      <c r="Y284" s="172">
        <f>X284*K284</f>
        <v>0</v>
      </c>
      <c r="Z284" s="172">
        <v>0</v>
      </c>
      <c r="AA284" s="173">
        <f>Z284*K284</f>
        <v>0</v>
      </c>
      <c r="AR284" s="17" t="s">
        <v>156</v>
      </c>
      <c r="AT284" s="17" t="s">
        <v>152</v>
      </c>
      <c r="AU284" s="17" t="s">
        <v>108</v>
      </c>
      <c r="AY284" s="17" t="s">
        <v>151</v>
      </c>
      <c r="BE284" s="109">
        <f>IF(U284="základní",N284,0)</f>
        <v>0</v>
      </c>
      <c r="BF284" s="109">
        <f>IF(U284="snížená",N284,0)</f>
        <v>0</v>
      </c>
      <c r="BG284" s="109">
        <f>IF(U284="zákl. přenesená",N284,0)</f>
        <v>0</v>
      </c>
      <c r="BH284" s="109">
        <f>IF(U284="sníž. přenesená",N284,0)</f>
        <v>0</v>
      </c>
      <c r="BI284" s="109">
        <f>IF(U284="nulová",N284,0)</f>
        <v>0</v>
      </c>
      <c r="BJ284" s="17" t="s">
        <v>25</v>
      </c>
      <c r="BK284" s="109">
        <f>ROUND(L284*K284,2)</f>
        <v>0</v>
      </c>
      <c r="BL284" s="17" t="s">
        <v>156</v>
      </c>
      <c r="BM284" s="17" t="s">
        <v>718</v>
      </c>
    </row>
    <row r="285" spans="2:65" s="1" customFormat="1" ht="31.5" customHeight="1">
      <c r="B285" s="34"/>
      <c r="C285" s="174" t="s">
        <v>719</v>
      </c>
      <c r="D285" s="174" t="s">
        <v>169</v>
      </c>
      <c r="E285" s="175" t="s">
        <v>720</v>
      </c>
      <c r="F285" s="252" t="s">
        <v>721</v>
      </c>
      <c r="G285" s="252"/>
      <c r="H285" s="252"/>
      <c r="I285" s="252"/>
      <c r="J285" s="176" t="s">
        <v>201</v>
      </c>
      <c r="K285" s="177">
        <v>1</v>
      </c>
      <c r="L285" s="253">
        <v>0</v>
      </c>
      <c r="M285" s="254"/>
      <c r="N285" s="255">
        <f>ROUND(L285*K285,2)</f>
        <v>0</v>
      </c>
      <c r="O285" s="249"/>
      <c r="P285" s="249"/>
      <c r="Q285" s="249"/>
      <c r="R285" s="36"/>
      <c r="T285" s="171" t="s">
        <v>23</v>
      </c>
      <c r="U285" s="43" t="s">
        <v>47</v>
      </c>
      <c r="V285" s="35"/>
      <c r="W285" s="172">
        <f>V285*K285</f>
        <v>0</v>
      </c>
      <c r="X285" s="172">
        <v>0</v>
      </c>
      <c r="Y285" s="172">
        <f>X285*K285</f>
        <v>0</v>
      </c>
      <c r="Z285" s="172">
        <v>0</v>
      </c>
      <c r="AA285" s="173">
        <f>Z285*K285</f>
        <v>0</v>
      </c>
      <c r="AR285" s="17" t="s">
        <v>172</v>
      </c>
      <c r="AT285" s="17" t="s">
        <v>169</v>
      </c>
      <c r="AU285" s="17" t="s">
        <v>108</v>
      </c>
      <c r="AY285" s="17" t="s">
        <v>151</v>
      </c>
      <c r="BE285" s="109">
        <f>IF(U285="základní",N285,0)</f>
        <v>0</v>
      </c>
      <c r="BF285" s="109">
        <f>IF(U285="snížená",N285,0)</f>
        <v>0</v>
      </c>
      <c r="BG285" s="109">
        <f>IF(U285="zákl. přenesená",N285,0)</f>
        <v>0</v>
      </c>
      <c r="BH285" s="109">
        <f>IF(U285="sníž. přenesená",N285,0)</f>
        <v>0</v>
      </c>
      <c r="BI285" s="109">
        <f>IF(U285="nulová",N285,0)</f>
        <v>0</v>
      </c>
      <c r="BJ285" s="17" t="s">
        <v>25</v>
      </c>
      <c r="BK285" s="109">
        <f>ROUND(L285*K285,2)</f>
        <v>0</v>
      </c>
      <c r="BL285" s="17" t="s">
        <v>156</v>
      </c>
      <c r="BM285" s="17" t="s">
        <v>722</v>
      </c>
    </row>
    <row r="286" spans="2:65" s="1" customFormat="1" ht="30" customHeight="1">
      <c r="B286" s="34"/>
      <c r="C286" s="35"/>
      <c r="D286" s="35"/>
      <c r="E286" s="35"/>
      <c r="F286" s="250" t="s">
        <v>723</v>
      </c>
      <c r="G286" s="251"/>
      <c r="H286" s="251"/>
      <c r="I286" s="251"/>
      <c r="J286" s="35"/>
      <c r="K286" s="35"/>
      <c r="L286" s="35"/>
      <c r="M286" s="35"/>
      <c r="N286" s="35"/>
      <c r="O286" s="35"/>
      <c r="P286" s="35"/>
      <c r="Q286" s="35"/>
      <c r="R286" s="36"/>
      <c r="T286" s="142"/>
      <c r="U286" s="35"/>
      <c r="V286" s="35"/>
      <c r="W286" s="35"/>
      <c r="X286" s="35"/>
      <c r="Y286" s="35"/>
      <c r="Z286" s="35"/>
      <c r="AA286" s="77"/>
      <c r="AT286" s="17" t="s">
        <v>159</v>
      </c>
      <c r="AU286" s="17" t="s">
        <v>108</v>
      </c>
    </row>
    <row r="287" spans="2:65" s="1" customFormat="1" ht="22.5" customHeight="1">
      <c r="B287" s="34"/>
      <c r="C287" s="167" t="s">
        <v>724</v>
      </c>
      <c r="D287" s="167" t="s">
        <v>152</v>
      </c>
      <c r="E287" s="168" t="s">
        <v>725</v>
      </c>
      <c r="F287" s="246" t="s">
        <v>726</v>
      </c>
      <c r="G287" s="246"/>
      <c r="H287" s="246"/>
      <c r="I287" s="246"/>
      <c r="J287" s="169" t="s">
        <v>201</v>
      </c>
      <c r="K287" s="170">
        <v>1</v>
      </c>
      <c r="L287" s="247">
        <v>0</v>
      </c>
      <c r="M287" s="248"/>
      <c r="N287" s="249">
        <f t="shared" ref="N287:N292" si="65">ROUND(L287*K287,2)</f>
        <v>0</v>
      </c>
      <c r="O287" s="249"/>
      <c r="P287" s="249"/>
      <c r="Q287" s="249"/>
      <c r="R287" s="36"/>
      <c r="T287" s="171" t="s">
        <v>23</v>
      </c>
      <c r="U287" s="43" t="s">
        <v>47</v>
      </c>
      <c r="V287" s="35"/>
      <c r="W287" s="172">
        <f t="shared" ref="W287:W292" si="66">V287*K287</f>
        <v>0</v>
      </c>
      <c r="X287" s="172">
        <v>0</v>
      </c>
      <c r="Y287" s="172">
        <f t="shared" ref="Y287:Y292" si="67">X287*K287</f>
        <v>0</v>
      </c>
      <c r="Z287" s="172">
        <v>0</v>
      </c>
      <c r="AA287" s="173">
        <f t="shared" ref="AA287:AA292" si="68">Z287*K287</f>
        <v>0</v>
      </c>
      <c r="AR287" s="17" t="s">
        <v>156</v>
      </c>
      <c r="AT287" s="17" t="s">
        <v>152</v>
      </c>
      <c r="AU287" s="17" t="s">
        <v>108</v>
      </c>
      <c r="AY287" s="17" t="s">
        <v>151</v>
      </c>
      <c r="BE287" s="109">
        <f t="shared" ref="BE287:BE292" si="69">IF(U287="základní",N287,0)</f>
        <v>0</v>
      </c>
      <c r="BF287" s="109">
        <f t="shared" ref="BF287:BF292" si="70">IF(U287="snížená",N287,0)</f>
        <v>0</v>
      </c>
      <c r="BG287" s="109">
        <f t="shared" ref="BG287:BG292" si="71">IF(U287="zákl. přenesená",N287,0)</f>
        <v>0</v>
      </c>
      <c r="BH287" s="109">
        <f t="shared" ref="BH287:BH292" si="72">IF(U287="sníž. přenesená",N287,0)</f>
        <v>0</v>
      </c>
      <c r="BI287" s="109">
        <f t="shared" ref="BI287:BI292" si="73">IF(U287="nulová",N287,0)</f>
        <v>0</v>
      </c>
      <c r="BJ287" s="17" t="s">
        <v>25</v>
      </c>
      <c r="BK287" s="109">
        <f t="shared" ref="BK287:BK292" si="74">ROUND(L287*K287,2)</f>
        <v>0</v>
      </c>
      <c r="BL287" s="17" t="s">
        <v>156</v>
      </c>
      <c r="BM287" s="17" t="s">
        <v>727</v>
      </c>
    </row>
    <row r="288" spans="2:65" s="1" customFormat="1" ht="31.5" customHeight="1">
      <c r="B288" s="34"/>
      <c r="C288" s="174" t="s">
        <v>728</v>
      </c>
      <c r="D288" s="174" t="s">
        <v>169</v>
      </c>
      <c r="E288" s="175" t="s">
        <v>729</v>
      </c>
      <c r="F288" s="252" t="s">
        <v>730</v>
      </c>
      <c r="G288" s="252"/>
      <c r="H288" s="252"/>
      <c r="I288" s="252"/>
      <c r="J288" s="176" t="s">
        <v>201</v>
      </c>
      <c r="K288" s="177">
        <v>1</v>
      </c>
      <c r="L288" s="253">
        <v>0</v>
      </c>
      <c r="M288" s="254"/>
      <c r="N288" s="255">
        <f t="shared" si="65"/>
        <v>0</v>
      </c>
      <c r="O288" s="249"/>
      <c r="P288" s="249"/>
      <c r="Q288" s="249"/>
      <c r="R288" s="36"/>
      <c r="T288" s="171" t="s">
        <v>23</v>
      </c>
      <c r="U288" s="43" t="s">
        <v>47</v>
      </c>
      <c r="V288" s="35"/>
      <c r="W288" s="172">
        <f t="shared" si="66"/>
        <v>0</v>
      </c>
      <c r="X288" s="172">
        <v>0</v>
      </c>
      <c r="Y288" s="172">
        <f t="shared" si="67"/>
        <v>0</v>
      </c>
      <c r="Z288" s="172">
        <v>0</v>
      </c>
      <c r="AA288" s="173">
        <f t="shared" si="68"/>
        <v>0</v>
      </c>
      <c r="AR288" s="17" t="s">
        <v>172</v>
      </c>
      <c r="AT288" s="17" t="s">
        <v>169</v>
      </c>
      <c r="AU288" s="17" t="s">
        <v>108</v>
      </c>
      <c r="AY288" s="17" t="s">
        <v>151</v>
      </c>
      <c r="BE288" s="109">
        <f t="shared" si="69"/>
        <v>0</v>
      </c>
      <c r="BF288" s="109">
        <f t="shared" si="70"/>
        <v>0</v>
      </c>
      <c r="BG288" s="109">
        <f t="shared" si="71"/>
        <v>0</v>
      </c>
      <c r="BH288" s="109">
        <f t="shared" si="72"/>
        <v>0</v>
      </c>
      <c r="BI288" s="109">
        <f t="shared" si="73"/>
        <v>0</v>
      </c>
      <c r="BJ288" s="17" t="s">
        <v>25</v>
      </c>
      <c r="BK288" s="109">
        <f t="shared" si="74"/>
        <v>0</v>
      </c>
      <c r="BL288" s="17" t="s">
        <v>156</v>
      </c>
      <c r="BM288" s="17" t="s">
        <v>731</v>
      </c>
    </row>
    <row r="289" spans="2:65" s="1" customFormat="1" ht="22.5" customHeight="1">
      <c r="B289" s="34"/>
      <c r="C289" s="167" t="s">
        <v>732</v>
      </c>
      <c r="D289" s="167" t="s">
        <v>152</v>
      </c>
      <c r="E289" s="168" t="s">
        <v>733</v>
      </c>
      <c r="F289" s="246" t="s">
        <v>734</v>
      </c>
      <c r="G289" s="246"/>
      <c r="H289" s="246"/>
      <c r="I289" s="246"/>
      <c r="J289" s="169" t="s">
        <v>201</v>
      </c>
      <c r="K289" s="170">
        <v>2</v>
      </c>
      <c r="L289" s="247">
        <v>0</v>
      </c>
      <c r="M289" s="248"/>
      <c r="N289" s="249">
        <f t="shared" si="65"/>
        <v>0</v>
      </c>
      <c r="O289" s="249"/>
      <c r="P289" s="249"/>
      <c r="Q289" s="249"/>
      <c r="R289" s="36"/>
      <c r="T289" s="171" t="s">
        <v>23</v>
      </c>
      <c r="U289" s="43" t="s">
        <v>47</v>
      </c>
      <c r="V289" s="35"/>
      <c r="W289" s="172">
        <f t="shared" si="66"/>
        <v>0</v>
      </c>
      <c r="X289" s="172">
        <v>0</v>
      </c>
      <c r="Y289" s="172">
        <f t="shared" si="67"/>
        <v>0</v>
      </c>
      <c r="Z289" s="172">
        <v>0</v>
      </c>
      <c r="AA289" s="173">
        <f t="shared" si="68"/>
        <v>0</v>
      </c>
      <c r="AR289" s="17" t="s">
        <v>156</v>
      </c>
      <c r="AT289" s="17" t="s">
        <v>152</v>
      </c>
      <c r="AU289" s="17" t="s">
        <v>108</v>
      </c>
      <c r="AY289" s="17" t="s">
        <v>151</v>
      </c>
      <c r="BE289" s="109">
        <f t="shared" si="69"/>
        <v>0</v>
      </c>
      <c r="BF289" s="109">
        <f t="shared" si="70"/>
        <v>0</v>
      </c>
      <c r="BG289" s="109">
        <f t="shared" si="71"/>
        <v>0</v>
      </c>
      <c r="BH289" s="109">
        <f t="shared" si="72"/>
        <v>0</v>
      </c>
      <c r="BI289" s="109">
        <f t="shared" si="73"/>
        <v>0</v>
      </c>
      <c r="BJ289" s="17" t="s">
        <v>25</v>
      </c>
      <c r="BK289" s="109">
        <f t="shared" si="74"/>
        <v>0</v>
      </c>
      <c r="BL289" s="17" t="s">
        <v>156</v>
      </c>
      <c r="BM289" s="17" t="s">
        <v>735</v>
      </c>
    </row>
    <row r="290" spans="2:65" s="1" customFormat="1" ht="22.5" customHeight="1">
      <c r="B290" s="34"/>
      <c r="C290" s="167" t="s">
        <v>736</v>
      </c>
      <c r="D290" s="167" t="s">
        <v>152</v>
      </c>
      <c r="E290" s="168" t="s">
        <v>737</v>
      </c>
      <c r="F290" s="246" t="s">
        <v>738</v>
      </c>
      <c r="G290" s="246"/>
      <c r="H290" s="246"/>
      <c r="I290" s="246"/>
      <c r="J290" s="169" t="s">
        <v>201</v>
      </c>
      <c r="K290" s="170">
        <v>1</v>
      </c>
      <c r="L290" s="247">
        <v>0</v>
      </c>
      <c r="M290" s="248"/>
      <c r="N290" s="249">
        <f t="shared" si="65"/>
        <v>0</v>
      </c>
      <c r="O290" s="249"/>
      <c r="P290" s="249"/>
      <c r="Q290" s="249"/>
      <c r="R290" s="36"/>
      <c r="T290" s="171" t="s">
        <v>23</v>
      </c>
      <c r="U290" s="43" t="s">
        <v>47</v>
      </c>
      <c r="V290" s="35"/>
      <c r="W290" s="172">
        <f t="shared" si="66"/>
        <v>0</v>
      </c>
      <c r="X290" s="172">
        <v>0</v>
      </c>
      <c r="Y290" s="172">
        <f t="shared" si="67"/>
        <v>0</v>
      </c>
      <c r="Z290" s="172">
        <v>0</v>
      </c>
      <c r="AA290" s="173">
        <f t="shared" si="68"/>
        <v>0</v>
      </c>
      <c r="AR290" s="17" t="s">
        <v>156</v>
      </c>
      <c r="AT290" s="17" t="s">
        <v>152</v>
      </c>
      <c r="AU290" s="17" t="s">
        <v>108</v>
      </c>
      <c r="AY290" s="17" t="s">
        <v>151</v>
      </c>
      <c r="BE290" s="109">
        <f t="shared" si="69"/>
        <v>0</v>
      </c>
      <c r="BF290" s="109">
        <f t="shared" si="70"/>
        <v>0</v>
      </c>
      <c r="BG290" s="109">
        <f t="shared" si="71"/>
        <v>0</v>
      </c>
      <c r="BH290" s="109">
        <f t="shared" si="72"/>
        <v>0</v>
      </c>
      <c r="BI290" s="109">
        <f t="shared" si="73"/>
        <v>0</v>
      </c>
      <c r="BJ290" s="17" t="s">
        <v>25</v>
      </c>
      <c r="BK290" s="109">
        <f t="shared" si="74"/>
        <v>0</v>
      </c>
      <c r="BL290" s="17" t="s">
        <v>156</v>
      </c>
      <c r="BM290" s="17" t="s">
        <v>739</v>
      </c>
    </row>
    <row r="291" spans="2:65" s="1" customFormat="1" ht="31.5" customHeight="1">
      <c r="B291" s="34"/>
      <c r="C291" s="167" t="s">
        <v>740</v>
      </c>
      <c r="D291" s="167" t="s">
        <v>152</v>
      </c>
      <c r="E291" s="168" t="s">
        <v>741</v>
      </c>
      <c r="F291" s="246" t="s">
        <v>742</v>
      </c>
      <c r="G291" s="246"/>
      <c r="H291" s="246"/>
      <c r="I291" s="246"/>
      <c r="J291" s="169" t="s">
        <v>196</v>
      </c>
      <c r="K291" s="170">
        <v>1</v>
      </c>
      <c r="L291" s="247">
        <v>0</v>
      </c>
      <c r="M291" s="248"/>
      <c r="N291" s="249">
        <f t="shared" si="65"/>
        <v>0</v>
      </c>
      <c r="O291" s="249"/>
      <c r="P291" s="249"/>
      <c r="Q291" s="249"/>
      <c r="R291" s="36"/>
      <c r="T291" s="171" t="s">
        <v>23</v>
      </c>
      <c r="U291" s="43" t="s">
        <v>47</v>
      </c>
      <c r="V291" s="35"/>
      <c r="W291" s="172">
        <f t="shared" si="66"/>
        <v>0</v>
      </c>
      <c r="X291" s="172">
        <v>0</v>
      </c>
      <c r="Y291" s="172">
        <f t="shared" si="67"/>
        <v>0</v>
      </c>
      <c r="Z291" s="172">
        <v>0</v>
      </c>
      <c r="AA291" s="173">
        <f t="shared" si="68"/>
        <v>0</v>
      </c>
      <c r="AR291" s="17" t="s">
        <v>156</v>
      </c>
      <c r="AT291" s="17" t="s">
        <v>152</v>
      </c>
      <c r="AU291" s="17" t="s">
        <v>108</v>
      </c>
      <c r="AY291" s="17" t="s">
        <v>151</v>
      </c>
      <c r="BE291" s="109">
        <f t="shared" si="69"/>
        <v>0</v>
      </c>
      <c r="BF291" s="109">
        <f t="shared" si="70"/>
        <v>0</v>
      </c>
      <c r="BG291" s="109">
        <f t="shared" si="71"/>
        <v>0</v>
      </c>
      <c r="BH291" s="109">
        <f t="shared" si="72"/>
        <v>0</v>
      </c>
      <c r="BI291" s="109">
        <f t="shared" si="73"/>
        <v>0</v>
      </c>
      <c r="BJ291" s="17" t="s">
        <v>25</v>
      </c>
      <c r="BK291" s="109">
        <f t="shared" si="74"/>
        <v>0</v>
      </c>
      <c r="BL291" s="17" t="s">
        <v>156</v>
      </c>
      <c r="BM291" s="17" t="s">
        <v>743</v>
      </c>
    </row>
    <row r="292" spans="2:65" s="1" customFormat="1" ht="31.5" customHeight="1">
      <c r="B292" s="34"/>
      <c r="C292" s="167" t="s">
        <v>744</v>
      </c>
      <c r="D292" s="167" t="s">
        <v>152</v>
      </c>
      <c r="E292" s="168" t="s">
        <v>745</v>
      </c>
      <c r="F292" s="246" t="s">
        <v>746</v>
      </c>
      <c r="G292" s="246"/>
      <c r="H292" s="246"/>
      <c r="I292" s="246"/>
      <c r="J292" s="169" t="s">
        <v>196</v>
      </c>
      <c r="K292" s="170">
        <v>0.22900000000000001</v>
      </c>
      <c r="L292" s="247">
        <v>0</v>
      </c>
      <c r="M292" s="248"/>
      <c r="N292" s="249">
        <f t="shared" si="65"/>
        <v>0</v>
      </c>
      <c r="O292" s="249"/>
      <c r="P292" s="249"/>
      <c r="Q292" s="249"/>
      <c r="R292" s="36"/>
      <c r="T292" s="171" t="s">
        <v>23</v>
      </c>
      <c r="U292" s="43" t="s">
        <v>47</v>
      </c>
      <c r="V292" s="35"/>
      <c r="W292" s="172">
        <f t="shared" si="66"/>
        <v>0</v>
      </c>
      <c r="X292" s="172">
        <v>0</v>
      </c>
      <c r="Y292" s="172">
        <f t="shared" si="67"/>
        <v>0</v>
      </c>
      <c r="Z292" s="172">
        <v>0</v>
      </c>
      <c r="AA292" s="173">
        <f t="shared" si="68"/>
        <v>0</v>
      </c>
      <c r="AR292" s="17" t="s">
        <v>156</v>
      </c>
      <c r="AT292" s="17" t="s">
        <v>152</v>
      </c>
      <c r="AU292" s="17" t="s">
        <v>108</v>
      </c>
      <c r="AY292" s="17" t="s">
        <v>151</v>
      </c>
      <c r="BE292" s="109">
        <f t="shared" si="69"/>
        <v>0</v>
      </c>
      <c r="BF292" s="109">
        <f t="shared" si="70"/>
        <v>0</v>
      </c>
      <c r="BG292" s="109">
        <f t="shared" si="71"/>
        <v>0</v>
      </c>
      <c r="BH292" s="109">
        <f t="shared" si="72"/>
        <v>0</v>
      </c>
      <c r="BI292" s="109">
        <f t="shared" si="73"/>
        <v>0</v>
      </c>
      <c r="BJ292" s="17" t="s">
        <v>25</v>
      </c>
      <c r="BK292" s="109">
        <f t="shared" si="74"/>
        <v>0</v>
      </c>
      <c r="BL292" s="17" t="s">
        <v>156</v>
      </c>
      <c r="BM292" s="17" t="s">
        <v>747</v>
      </c>
    </row>
    <row r="293" spans="2:65" s="9" customFormat="1" ht="29.85" customHeight="1">
      <c r="B293" s="156"/>
      <c r="C293" s="157"/>
      <c r="D293" s="166" t="s">
        <v>127</v>
      </c>
      <c r="E293" s="166"/>
      <c r="F293" s="166"/>
      <c r="G293" s="166"/>
      <c r="H293" s="166"/>
      <c r="I293" s="166"/>
      <c r="J293" s="166"/>
      <c r="K293" s="166"/>
      <c r="L293" s="166"/>
      <c r="M293" s="166"/>
      <c r="N293" s="261">
        <f>BK293</f>
        <v>0</v>
      </c>
      <c r="O293" s="262"/>
      <c r="P293" s="262"/>
      <c r="Q293" s="262"/>
      <c r="R293" s="159"/>
      <c r="T293" s="160"/>
      <c r="U293" s="157"/>
      <c r="V293" s="157"/>
      <c r="W293" s="161">
        <f>SUM(W294:W295)</f>
        <v>0</v>
      </c>
      <c r="X293" s="157"/>
      <c r="Y293" s="161">
        <f>SUM(Y294:Y295)</f>
        <v>5.7499999999999999E-3</v>
      </c>
      <c r="Z293" s="157"/>
      <c r="AA293" s="162">
        <f>SUM(AA294:AA295)</f>
        <v>0</v>
      </c>
      <c r="AR293" s="163" t="s">
        <v>108</v>
      </c>
      <c r="AT293" s="164" t="s">
        <v>81</v>
      </c>
      <c r="AU293" s="164" t="s">
        <v>25</v>
      </c>
      <c r="AY293" s="163" t="s">
        <v>151</v>
      </c>
      <c r="BK293" s="165">
        <f>SUM(BK294:BK295)</f>
        <v>0</v>
      </c>
    </row>
    <row r="294" spans="2:65" s="1" customFormat="1" ht="31.5" customHeight="1">
      <c r="B294" s="34"/>
      <c r="C294" s="167" t="s">
        <v>748</v>
      </c>
      <c r="D294" s="167" t="s">
        <v>152</v>
      </c>
      <c r="E294" s="168" t="s">
        <v>749</v>
      </c>
      <c r="F294" s="246" t="s">
        <v>750</v>
      </c>
      <c r="G294" s="246"/>
      <c r="H294" s="246"/>
      <c r="I294" s="246"/>
      <c r="J294" s="169" t="s">
        <v>166</v>
      </c>
      <c r="K294" s="170">
        <v>50</v>
      </c>
      <c r="L294" s="247">
        <v>0</v>
      </c>
      <c r="M294" s="248"/>
      <c r="N294" s="249">
        <f>ROUND(L294*K294,2)</f>
        <v>0</v>
      </c>
      <c r="O294" s="249"/>
      <c r="P294" s="249"/>
      <c r="Q294" s="249"/>
      <c r="R294" s="36"/>
      <c r="T294" s="171" t="s">
        <v>23</v>
      </c>
      <c r="U294" s="43" t="s">
        <v>47</v>
      </c>
      <c r="V294" s="35"/>
      <c r="W294" s="172">
        <f>V294*K294</f>
        <v>0</v>
      </c>
      <c r="X294" s="172">
        <v>2.0000000000000002E-5</v>
      </c>
      <c r="Y294" s="172">
        <f>X294*K294</f>
        <v>1E-3</v>
      </c>
      <c r="Z294" s="172">
        <v>0</v>
      </c>
      <c r="AA294" s="173">
        <f>Z294*K294</f>
        <v>0</v>
      </c>
      <c r="AR294" s="17" t="s">
        <v>156</v>
      </c>
      <c r="AT294" s="17" t="s">
        <v>152</v>
      </c>
      <c r="AU294" s="17" t="s">
        <v>108</v>
      </c>
      <c r="AY294" s="17" t="s">
        <v>151</v>
      </c>
      <c r="BE294" s="109">
        <f>IF(U294="základní",N294,0)</f>
        <v>0</v>
      </c>
      <c r="BF294" s="109">
        <f>IF(U294="snížená",N294,0)</f>
        <v>0</v>
      </c>
      <c r="BG294" s="109">
        <f>IF(U294="zákl. přenesená",N294,0)</f>
        <v>0</v>
      </c>
      <c r="BH294" s="109">
        <f>IF(U294="sníž. přenesená",N294,0)</f>
        <v>0</v>
      </c>
      <c r="BI294" s="109">
        <f>IF(U294="nulová",N294,0)</f>
        <v>0</v>
      </c>
      <c r="BJ294" s="17" t="s">
        <v>25</v>
      </c>
      <c r="BK294" s="109">
        <f>ROUND(L294*K294,2)</f>
        <v>0</v>
      </c>
      <c r="BL294" s="17" t="s">
        <v>156</v>
      </c>
      <c r="BM294" s="17" t="s">
        <v>751</v>
      </c>
    </row>
    <row r="295" spans="2:65" s="1" customFormat="1" ht="31.5" customHeight="1">
      <c r="B295" s="34"/>
      <c r="C295" s="167" t="s">
        <v>752</v>
      </c>
      <c r="D295" s="167" t="s">
        <v>152</v>
      </c>
      <c r="E295" s="168" t="s">
        <v>753</v>
      </c>
      <c r="F295" s="246" t="s">
        <v>754</v>
      </c>
      <c r="G295" s="246"/>
      <c r="H295" s="246"/>
      <c r="I295" s="246"/>
      <c r="J295" s="169" t="s">
        <v>166</v>
      </c>
      <c r="K295" s="170">
        <v>95</v>
      </c>
      <c r="L295" s="247">
        <v>0</v>
      </c>
      <c r="M295" s="248"/>
      <c r="N295" s="249">
        <f>ROUND(L295*K295,2)</f>
        <v>0</v>
      </c>
      <c r="O295" s="249"/>
      <c r="P295" s="249"/>
      <c r="Q295" s="249"/>
      <c r="R295" s="36"/>
      <c r="T295" s="171" t="s">
        <v>23</v>
      </c>
      <c r="U295" s="43" t="s">
        <v>47</v>
      </c>
      <c r="V295" s="35"/>
      <c r="W295" s="172">
        <f>V295*K295</f>
        <v>0</v>
      </c>
      <c r="X295" s="172">
        <v>5.0000000000000002E-5</v>
      </c>
      <c r="Y295" s="172">
        <f>X295*K295</f>
        <v>4.7499999999999999E-3</v>
      </c>
      <c r="Z295" s="172">
        <v>0</v>
      </c>
      <c r="AA295" s="173">
        <f>Z295*K295</f>
        <v>0</v>
      </c>
      <c r="AR295" s="17" t="s">
        <v>156</v>
      </c>
      <c r="AT295" s="17" t="s">
        <v>152</v>
      </c>
      <c r="AU295" s="17" t="s">
        <v>108</v>
      </c>
      <c r="AY295" s="17" t="s">
        <v>151</v>
      </c>
      <c r="BE295" s="109">
        <f>IF(U295="základní",N295,0)</f>
        <v>0</v>
      </c>
      <c r="BF295" s="109">
        <f>IF(U295="snížená",N295,0)</f>
        <v>0</v>
      </c>
      <c r="BG295" s="109">
        <f>IF(U295="zákl. přenesená",N295,0)</f>
        <v>0</v>
      </c>
      <c r="BH295" s="109">
        <f>IF(U295="sníž. přenesená",N295,0)</f>
        <v>0</v>
      </c>
      <c r="BI295" s="109">
        <f>IF(U295="nulová",N295,0)</f>
        <v>0</v>
      </c>
      <c r="BJ295" s="17" t="s">
        <v>25</v>
      </c>
      <c r="BK295" s="109">
        <f>ROUND(L295*K295,2)</f>
        <v>0</v>
      </c>
      <c r="BL295" s="17" t="s">
        <v>156</v>
      </c>
      <c r="BM295" s="17" t="s">
        <v>755</v>
      </c>
    </row>
    <row r="296" spans="2:65" s="1" customFormat="1" ht="49.9" customHeight="1">
      <c r="B296" s="34"/>
      <c r="C296" s="35"/>
      <c r="D296" s="158" t="s">
        <v>756</v>
      </c>
      <c r="E296" s="35"/>
      <c r="F296" s="35"/>
      <c r="G296" s="35"/>
      <c r="H296" s="35"/>
      <c r="I296" s="35"/>
      <c r="J296" s="35"/>
      <c r="K296" s="35"/>
      <c r="L296" s="35"/>
      <c r="M296" s="35"/>
      <c r="N296" s="263">
        <f>BK296</f>
        <v>0</v>
      </c>
      <c r="O296" s="264"/>
      <c r="P296" s="264"/>
      <c r="Q296" s="264"/>
      <c r="R296" s="36"/>
      <c r="T296" s="147"/>
      <c r="U296" s="55"/>
      <c r="V296" s="55"/>
      <c r="W296" s="55"/>
      <c r="X296" s="55"/>
      <c r="Y296" s="55"/>
      <c r="Z296" s="55"/>
      <c r="AA296" s="57"/>
      <c r="AT296" s="17" t="s">
        <v>81</v>
      </c>
      <c r="AU296" s="17" t="s">
        <v>82</v>
      </c>
      <c r="AY296" s="17" t="s">
        <v>757</v>
      </c>
      <c r="BK296" s="109">
        <v>0</v>
      </c>
    </row>
    <row r="297" spans="2:65" s="1" customFormat="1" ht="6.95" customHeight="1">
      <c r="B297" s="58"/>
      <c r="C297" s="59"/>
      <c r="D297" s="59"/>
      <c r="E297" s="59"/>
      <c r="F297" s="59"/>
      <c r="G297" s="59"/>
      <c r="H297" s="59"/>
      <c r="I297" s="59"/>
      <c r="J297" s="59"/>
      <c r="K297" s="59"/>
      <c r="L297" s="59"/>
      <c r="M297" s="59"/>
      <c r="N297" s="59"/>
      <c r="O297" s="59"/>
      <c r="P297" s="59"/>
      <c r="Q297" s="59"/>
      <c r="R297" s="60"/>
    </row>
  </sheetData>
  <sheetProtection algorithmName="SHA-512" hashValue="wrW14dFJWbYaCv8XzVvG2Cb8hzTErD8tO1G+EI4JM6bSBlEg/QDkOICFOfo44XpsnFu/93FaOL2Oz+sx8TGN7w==" saltValue="fR4WQBHLzXqF4K4Bq5u88Q==" spinCount="100000" sheet="1" objects="1" scenarios="1" formatCells="0" formatColumns="0" formatRows="0" sort="0" autoFilter="0"/>
  <mergeCells count="540">
    <mergeCell ref="N296:Q296"/>
    <mergeCell ref="H1:K1"/>
    <mergeCell ref="S2:AC2"/>
    <mergeCell ref="F294:I294"/>
    <mergeCell ref="L294:M294"/>
    <mergeCell ref="N294:Q294"/>
    <mergeCell ref="F295:I295"/>
    <mergeCell ref="L295:M295"/>
    <mergeCell ref="N295:Q295"/>
    <mergeCell ref="N124:Q124"/>
    <mergeCell ref="N125:Q125"/>
    <mergeCell ref="N126:Q126"/>
    <mergeCell ref="N140:Q140"/>
    <mergeCell ref="N144:Q144"/>
    <mergeCell ref="N203:Q203"/>
    <mergeCell ref="N214:Q214"/>
    <mergeCell ref="N242:Q242"/>
    <mergeCell ref="N256:Q256"/>
    <mergeCell ref="N293:Q293"/>
    <mergeCell ref="F290:I290"/>
    <mergeCell ref="L290:M290"/>
    <mergeCell ref="N290:Q290"/>
    <mergeCell ref="F291:I291"/>
    <mergeCell ref="L291:M291"/>
    <mergeCell ref="N291:Q291"/>
    <mergeCell ref="F292:I292"/>
    <mergeCell ref="L292:M292"/>
    <mergeCell ref="N292:Q292"/>
    <mergeCell ref="F286:I286"/>
    <mergeCell ref="F287:I287"/>
    <mergeCell ref="L287:M287"/>
    <mergeCell ref="N287:Q287"/>
    <mergeCell ref="F288:I288"/>
    <mergeCell ref="L288:M288"/>
    <mergeCell ref="N288:Q288"/>
    <mergeCell ref="F289:I289"/>
    <mergeCell ref="L289:M289"/>
    <mergeCell ref="N289:Q289"/>
    <mergeCell ref="F282:I282"/>
    <mergeCell ref="L282:M282"/>
    <mergeCell ref="N282:Q282"/>
    <mergeCell ref="F283:I283"/>
    <mergeCell ref="F284:I284"/>
    <mergeCell ref="L284:M284"/>
    <mergeCell ref="N284:Q284"/>
    <mergeCell ref="F285:I285"/>
    <mergeCell ref="L285:M285"/>
    <mergeCell ref="N285:Q285"/>
    <mergeCell ref="F279:I279"/>
    <mergeCell ref="L279:M279"/>
    <mergeCell ref="N279:Q279"/>
    <mergeCell ref="F280:I280"/>
    <mergeCell ref="L280:M280"/>
    <mergeCell ref="N280:Q280"/>
    <mergeCell ref="F281:I281"/>
    <mergeCell ref="L281:M281"/>
    <mergeCell ref="N281:Q281"/>
    <mergeCell ref="F276:I276"/>
    <mergeCell ref="L276:M276"/>
    <mergeCell ref="N276:Q276"/>
    <mergeCell ref="F277:I277"/>
    <mergeCell ref="L277:M277"/>
    <mergeCell ref="N277:Q277"/>
    <mergeCell ref="F278:I278"/>
    <mergeCell ref="L278:M278"/>
    <mergeCell ref="N278:Q278"/>
    <mergeCell ref="F273:I273"/>
    <mergeCell ref="L273:M273"/>
    <mergeCell ref="N273:Q273"/>
    <mergeCell ref="F274:I274"/>
    <mergeCell ref="L274:M274"/>
    <mergeCell ref="N274:Q274"/>
    <mergeCell ref="F275:I275"/>
    <mergeCell ref="L275:M275"/>
    <mergeCell ref="N275:Q275"/>
    <mergeCell ref="F270:I270"/>
    <mergeCell ref="L270:M270"/>
    <mergeCell ref="N270:Q270"/>
    <mergeCell ref="F271:I271"/>
    <mergeCell ref="L271:M271"/>
    <mergeCell ref="N271:Q271"/>
    <mergeCell ref="F272:I272"/>
    <mergeCell ref="L272:M272"/>
    <mergeCell ref="N272:Q272"/>
    <mergeCell ref="F267:I267"/>
    <mergeCell ref="L267:M267"/>
    <mergeCell ref="N267:Q267"/>
    <mergeCell ref="F268:I268"/>
    <mergeCell ref="L268:M268"/>
    <mergeCell ref="N268:Q268"/>
    <mergeCell ref="F269:I269"/>
    <mergeCell ref="L269:M269"/>
    <mergeCell ref="N269:Q269"/>
    <mergeCell ref="F264:I264"/>
    <mergeCell ref="L264:M264"/>
    <mergeCell ref="N264:Q264"/>
    <mergeCell ref="F265:I265"/>
    <mergeCell ref="L265:M265"/>
    <mergeCell ref="N265:Q265"/>
    <mergeCell ref="F266:I266"/>
    <mergeCell ref="L266:M266"/>
    <mergeCell ref="N266:Q266"/>
    <mergeCell ref="F261:I261"/>
    <mergeCell ref="L261:M261"/>
    <mergeCell ref="N261:Q261"/>
    <mergeCell ref="F262:I262"/>
    <mergeCell ref="L262:M262"/>
    <mergeCell ref="N262:Q262"/>
    <mergeCell ref="F263:I263"/>
    <mergeCell ref="L263:M263"/>
    <mergeCell ref="N263:Q263"/>
    <mergeCell ref="F258:I258"/>
    <mergeCell ref="L258:M258"/>
    <mergeCell ref="N258:Q258"/>
    <mergeCell ref="F259:I259"/>
    <mergeCell ref="L259:M259"/>
    <mergeCell ref="N259:Q259"/>
    <mergeCell ref="F260:I260"/>
    <mergeCell ref="L260:M260"/>
    <mergeCell ref="N260:Q260"/>
    <mergeCell ref="F254:I254"/>
    <mergeCell ref="L254:M254"/>
    <mergeCell ref="N254:Q254"/>
    <mergeCell ref="F255:I255"/>
    <mergeCell ref="L255:M255"/>
    <mergeCell ref="N255:Q255"/>
    <mergeCell ref="F257:I257"/>
    <mergeCell ref="L257:M257"/>
    <mergeCell ref="N257:Q257"/>
    <mergeCell ref="F251:I251"/>
    <mergeCell ref="L251:M251"/>
    <mergeCell ref="N251:Q251"/>
    <mergeCell ref="F252:I252"/>
    <mergeCell ref="L252:M252"/>
    <mergeCell ref="N252:Q252"/>
    <mergeCell ref="F253:I253"/>
    <mergeCell ref="L253:M253"/>
    <mergeCell ref="N253:Q253"/>
    <mergeCell ref="F248:I248"/>
    <mergeCell ref="L248:M248"/>
    <mergeCell ref="N248:Q248"/>
    <mergeCell ref="F249:I249"/>
    <mergeCell ref="L249:M249"/>
    <mergeCell ref="N249:Q249"/>
    <mergeCell ref="F250:I250"/>
    <mergeCell ref="L250:M250"/>
    <mergeCell ref="N250:Q250"/>
    <mergeCell ref="F243:I243"/>
    <mergeCell ref="L243:M243"/>
    <mergeCell ref="N243:Q243"/>
    <mergeCell ref="F244:I244"/>
    <mergeCell ref="F245:I245"/>
    <mergeCell ref="L245:M245"/>
    <mergeCell ref="N245:Q245"/>
    <mergeCell ref="F246:I246"/>
    <mergeCell ref="F247:I247"/>
    <mergeCell ref="L247:M247"/>
    <mergeCell ref="N247:Q247"/>
    <mergeCell ref="F239:I239"/>
    <mergeCell ref="L239:M239"/>
    <mergeCell ref="N239:Q239"/>
    <mergeCell ref="F240:I240"/>
    <mergeCell ref="L240:M240"/>
    <mergeCell ref="N240:Q240"/>
    <mergeCell ref="F241:I241"/>
    <mergeCell ref="L241:M241"/>
    <mergeCell ref="N241:Q241"/>
    <mergeCell ref="F236:I236"/>
    <mergeCell ref="L236:M236"/>
    <mergeCell ref="N236:Q236"/>
    <mergeCell ref="F237:I237"/>
    <mergeCell ref="L237:M237"/>
    <mergeCell ref="N237:Q237"/>
    <mergeCell ref="F238:I238"/>
    <mergeCell ref="L238:M238"/>
    <mergeCell ref="N238:Q238"/>
    <mergeCell ref="F233:I233"/>
    <mergeCell ref="L233:M233"/>
    <mergeCell ref="N233:Q233"/>
    <mergeCell ref="F234:I234"/>
    <mergeCell ref="L234:M234"/>
    <mergeCell ref="N234:Q234"/>
    <mergeCell ref="F235:I235"/>
    <mergeCell ref="L235:M235"/>
    <mergeCell ref="N235:Q235"/>
    <mergeCell ref="F228:I228"/>
    <mergeCell ref="L228:M228"/>
    <mergeCell ref="N228:Q228"/>
    <mergeCell ref="F229:I229"/>
    <mergeCell ref="F230:I230"/>
    <mergeCell ref="L230:M230"/>
    <mergeCell ref="N230:Q230"/>
    <mergeCell ref="F231:I231"/>
    <mergeCell ref="F232:I232"/>
    <mergeCell ref="L232:M232"/>
    <mergeCell ref="N232:Q232"/>
    <mergeCell ref="F224:I224"/>
    <mergeCell ref="L224:M224"/>
    <mergeCell ref="N224:Q224"/>
    <mergeCell ref="F225:I225"/>
    <mergeCell ref="F226:I226"/>
    <mergeCell ref="L226:M226"/>
    <mergeCell ref="N226:Q226"/>
    <mergeCell ref="F227:I227"/>
    <mergeCell ref="L227:M227"/>
    <mergeCell ref="N227:Q227"/>
    <mergeCell ref="F220:I220"/>
    <mergeCell ref="L220:M220"/>
    <mergeCell ref="N220:Q220"/>
    <mergeCell ref="F221:I221"/>
    <mergeCell ref="L221:M221"/>
    <mergeCell ref="N221:Q221"/>
    <mergeCell ref="F222:I222"/>
    <mergeCell ref="F223:I223"/>
    <mergeCell ref="L223:M223"/>
    <mergeCell ref="N223:Q223"/>
    <mergeCell ref="F216:I216"/>
    <mergeCell ref="L216:M216"/>
    <mergeCell ref="N216:Q216"/>
    <mergeCell ref="F217:I217"/>
    <mergeCell ref="L217:M217"/>
    <mergeCell ref="N217:Q217"/>
    <mergeCell ref="F218:I218"/>
    <mergeCell ref="F219:I219"/>
    <mergeCell ref="L219:M219"/>
    <mergeCell ref="N219:Q219"/>
    <mergeCell ref="F212:I212"/>
    <mergeCell ref="L212:M212"/>
    <mergeCell ref="N212:Q212"/>
    <mergeCell ref="F213:I213"/>
    <mergeCell ref="L213:M213"/>
    <mergeCell ref="N213:Q213"/>
    <mergeCell ref="F215:I215"/>
    <mergeCell ref="L215:M215"/>
    <mergeCell ref="N215:Q215"/>
    <mergeCell ref="F208:I208"/>
    <mergeCell ref="L208:M208"/>
    <mergeCell ref="N208:Q208"/>
    <mergeCell ref="F209:I209"/>
    <mergeCell ref="F210:I210"/>
    <mergeCell ref="L210:M210"/>
    <mergeCell ref="N210:Q210"/>
    <mergeCell ref="F211:I211"/>
    <mergeCell ref="L211:M211"/>
    <mergeCell ref="N211:Q211"/>
    <mergeCell ref="F204:I204"/>
    <mergeCell ref="L204:M204"/>
    <mergeCell ref="N204:Q204"/>
    <mergeCell ref="F205:I205"/>
    <mergeCell ref="F206:I206"/>
    <mergeCell ref="L206:M206"/>
    <mergeCell ref="N206:Q206"/>
    <mergeCell ref="F207:I207"/>
    <mergeCell ref="L207:M207"/>
    <mergeCell ref="N207:Q207"/>
    <mergeCell ref="F200:I200"/>
    <mergeCell ref="L200:M200"/>
    <mergeCell ref="N200:Q200"/>
    <mergeCell ref="F201:I201"/>
    <mergeCell ref="L201:M201"/>
    <mergeCell ref="N201:Q201"/>
    <mergeCell ref="F202:I202"/>
    <mergeCell ref="L202:M202"/>
    <mergeCell ref="N202:Q202"/>
    <mergeCell ref="F197:I197"/>
    <mergeCell ref="L197:M197"/>
    <mergeCell ref="N197:Q197"/>
    <mergeCell ref="F198:I198"/>
    <mergeCell ref="L198:M198"/>
    <mergeCell ref="N198:Q198"/>
    <mergeCell ref="F199:I199"/>
    <mergeCell ref="L199:M199"/>
    <mergeCell ref="N199:Q199"/>
    <mergeCell ref="F194:I194"/>
    <mergeCell ref="L194:M194"/>
    <mergeCell ref="N194:Q194"/>
    <mergeCell ref="F195:I195"/>
    <mergeCell ref="L195:M195"/>
    <mergeCell ref="N195:Q195"/>
    <mergeCell ref="F196:I196"/>
    <mergeCell ref="L196:M196"/>
    <mergeCell ref="N196:Q196"/>
    <mergeCell ref="F191:I191"/>
    <mergeCell ref="L191:M191"/>
    <mergeCell ref="N191:Q191"/>
    <mergeCell ref="F192:I192"/>
    <mergeCell ref="L192:M192"/>
    <mergeCell ref="N192:Q192"/>
    <mergeCell ref="F193:I193"/>
    <mergeCell ref="L193:M193"/>
    <mergeCell ref="N193:Q193"/>
    <mergeCell ref="F188:I188"/>
    <mergeCell ref="L188:M188"/>
    <mergeCell ref="N188:Q188"/>
    <mergeCell ref="F189:I189"/>
    <mergeCell ref="L189:M189"/>
    <mergeCell ref="N189:Q189"/>
    <mergeCell ref="F190:I190"/>
    <mergeCell ref="L190:M190"/>
    <mergeCell ref="N190:Q190"/>
    <mergeCell ref="F185:I185"/>
    <mergeCell ref="L185:M185"/>
    <mergeCell ref="N185:Q185"/>
    <mergeCell ref="F186:I186"/>
    <mergeCell ref="L186:M186"/>
    <mergeCell ref="N186:Q186"/>
    <mergeCell ref="F187:I187"/>
    <mergeCell ref="L187:M187"/>
    <mergeCell ref="N187:Q187"/>
    <mergeCell ref="F182:I182"/>
    <mergeCell ref="L182:M182"/>
    <mergeCell ref="N182:Q182"/>
    <mergeCell ref="F183:I183"/>
    <mergeCell ref="L183:M183"/>
    <mergeCell ref="N183:Q183"/>
    <mergeCell ref="F184:I184"/>
    <mergeCell ref="L184:M184"/>
    <mergeCell ref="N184:Q184"/>
    <mergeCell ref="F179:I179"/>
    <mergeCell ref="L179:M179"/>
    <mergeCell ref="N179:Q179"/>
    <mergeCell ref="F180:I180"/>
    <mergeCell ref="L180:M180"/>
    <mergeCell ref="N180:Q180"/>
    <mergeCell ref="F181:I181"/>
    <mergeCell ref="L181:M181"/>
    <mergeCell ref="N181:Q181"/>
    <mergeCell ref="F176:I176"/>
    <mergeCell ref="L176:M176"/>
    <mergeCell ref="N176:Q176"/>
    <mergeCell ref="F177:I177"/>
    <mergeCell ref="L177:M177"/>
    <mergeCell ref="N177:Q177"/>
    <mergeCell ref="F178:I178"/>
    <mergeCell ref="L178:M178"/>
    <mergeCell ref="N178:Q178"/>
    <mergeCell ref="F173:I173"/>
    <mergeCell ref="L173:M173"/>
    <mergeCell ref="N173:Q173"/>
    <mergeCell ref="F174:I174"/>
    <mergeCell ref="L174:M174"/>
    <mergeCell ref="N174:Q174"/>
    <mergeCell ref="F175:I175"/>
    <mergeCell ref="L175:M175"/>
    <mergeCell ref="N175:Q175"/>
    <mergeCell ref="F170:I170"/>
    <mergeCell ref="L170:M170"/>
    <mergeCell ref="N170:Q170"/>
    <mergeCell ref="F171:I171"/>
    <mergeCell ref="L171:M171"/>
    <mergeCell ref="N171:Q171"/>
    <mergeCell ref="F172:I172"/>
    <mergeCell ref="L172:M172"/>
    <mergeCell ref="N172:Q172"/>
    <mergeCell ref="F167:I167"/>
    <mergeCell ref="L167:M167"/>
    <mergeCell ref="N167:Q167"/>
    <mergeCell ref="F168:I168"/>
    <mergeCell ref="L168:M168"/>
    <mergeCell ref="N168:Q168"/>
    <mergeCell ref="F169:I169"/>
    <mergeCell ref="L169:M169"/>
    <mergeCell ref="N169:Q169"/>
    <mergeCell ref="F164:I164"/>
    <mergeCell ref="L164:M164"/>
    <mergeCell ref="N164:Q164"/>
    <mergeCell ref="F165:I165"/>
    <mergeCell ref="L165:M165"/>
    <mergeCell ref="N165:Q165"/>
    <mergeCell ref="F166:I166"/>
    <mergeCell ref="L166:M166"/>
    <mergeCell ref="N166:Q166"/>
    <mergeCell ref="F161:I161"/>
    <mergeCell ref="L161:M161"/>
    <mergeCell ref="N161:Q161"/>
    <mergeCell ref="F162:I162"/>
    <mergeCell ref="L162:M162"/>
    <mergeCell ref="N162:Q162"/>
    <mergeCell ref="F163:I163"/>
    <mergeCell ref="L163:M163"/>
    <mergeCell ref="N163:Q163"/>
    <mergeCell ref="F158:I158"/>
    <mergeCell ref="L158:M158"/>
    <mergeCell ref="N158:Q158"/>
    <mergeCell ref="F159:I159"/>
    <mergeCell ref="L159:M159"/>
    <mergeCell ref="N159:Q159"/>
    <mergeCell ref="F160:I160"/>
    <mergeCell ref="L160:M160"/>
    <mergeCell ref="N160:Q160"/>
    <mergeCell ref="F155:I155"/>
    <mergeCell ref="L155:M155"/>
    <mergeCell ref="N155:Q155"/>
    <mergeCell ref="F156:I156"/>
    <mergeCell ref="L156:M156"/>
    <mergeCell ref="N156:Q156"/>
    <mergeCell ref="F157:I157"/>
    <mergeCell ref="L157:M157"/>
    <mergeCell ref="N157:Q157"/>
    <mergeCell ref="F152:I152"/>
    <mergeCell ref="L152:M152"/>
    <mergeCell ref="N152:Q152"/>
    <mergeCell ref="F153:I153"/>
    <mergeCell ref="L153:M153"/>
    <mergeCell ref="N153:Q153"/>
    <mergeCell ref="F154:I154"/>
    <mergeCell ref="L154:M154"/>
    <mergeCell ref="N154:Q154"/>
    <mergeCell ref="F149:I149"/>
    <mergeCell ref="L149:M149"/>
    <mergeCell ref="N149:Q149"/>
    <mergeCell ref="F150:I150"/>
    <mergeCell ref="L150:M150"/>
    <mergeCell ref="N150:Q150"/>
    <mergeCell ref="F151:I151"/>
    <mergeCell ref="L151:M151"/>
    <mergeCell ref="N151:Q151"/>
    <mergeCell ref="F146:I146"/>
    <mergeCell ref="L146:M146"/>
    <mergeCell ref="N146:Q146"/>
    <mergeCell ref="F147:I147"/>
    <mergeCell ref="L147:M147"/>
    <mergeCell ref="N147:Q147"/>
    <mergeCell ref="F148:I148"/>
    <mergeCell ref="L148:M148"/>
    <mergeCell ref="N148:Q148"/>
    <mergeCell ref="F142:I142"/>
    <mergeCell ref="L142:M142"/>
    <mergeCell ref="N142:Q142"/>
    <mergeCell ref="F143:I143"/>
    <mergeCell ref="L143:M143"/>
    <mergeCell ref="N143:Q143"/>
    <mergeCell ref="F145:I145"/>
    <mergeCell ref="L145:M145"/>
    <mergeCell ref="N145:Q145"/>
    <mergeCell ref="F138:I138"/>
    <mergeCell ref="L138:M138"/>
    <mergeCell ref="N138:Q138"/>
    <mergeCell ref="F139:I139"/>
    <mergeCell ref="L139:M139"/>
    <mergeCell ref="N139:Q139"/>
    <mergeCell ref="F141:I141"/>
    <mergeCell ref="L141:M141"/>
    <mergeCell ref="N141:Q141"/>
    <mergeCell ref="F135:I135"/>
    <mergeCell ref="L135:M135"/>
    <mergeCell ref="N135:Q135"/>
    <mergeCell ref="F136:I136"/>
    <mergeCell ref="L136:M136"/>
    <mergeCell ref="N136:Q136"/>
    <mergeCell ref="F137:I137"/>
    <mergeCell ref="L137:M137"/>
    <mergeCell ref="N137:Q137"/>
    <mergeCell ref="F130:I130"/>
    <mergeCell ref="F131:I131"/>
    <mergeCell ref="L131:M131"/>
    <mergeCell ref="N131:Q131"/>
    <mergeCell ref="F132:I132"/>
    <mergeCell ref="F133:I133"/>
    <mergeCell ref="L133:M133"/>
    <mergeCell ref="N133:Q133"/>
    <mergeCell ref="F134:I134"/>
    <mergeCell ref="L134:M134"/>
    <mergeCell ref="N134:Q134"/>
    <mergeCell ref="M121:Q121"/>
    <mergeCell ref="F123:I123"/>
    <mergeCell ref="L123:M123"/>
    <mergeCell ref="N123:Q123"/>
    <mergeCell ref="F127:I127"/>
    <mergeCell ref="L127:M127"/>
    <mergeCell ref="N127:Q127"/>
    <mergeCell ref="F128:I128"/>
    <mergeCell ref="F129:I129"/>
    <mergeCell ref="L129:M129"/>
    <mergeCell ref="N129:Q129"/>
    <mergeCell ref="D104:H104"/>
    <mergeCell ref="N104:Q104"/>
    <mergeCell ref="N105:Q105"/>
    <mergeCell ref="L107:Q107"/>
    <mergeCell ref="C113:Q113"/>
    <mergeCell ref="F115:P115"/>
    <mergeCell ref="F116:P116"/>
    <mergeCell ref="M118:P118"/>
    <mergeCell ref="M120:Q120"/>
    <mergeCell ref="N99:Q99"/>
    <mergeCell ref="D100:H100"/>
    <mergeCell ref="N100:Q100"/>
    <mergeCell ref="D101:H101"/>
    <mergeCell ref="N101:Q101"/>
    <mergeCell ref="D102:H102"/>
    <mergeCell ref="N102:Q102"/>
    <mergeCell ref="D103:H103"/>
    <mergeCell ref="N103:Q103"/>
    <mergeCell ref="N89:Q89"/>
    <mergeCell ref="N90:Q90"/>
    <mergeCell ref="N91:Q91"/>
    <mergeCell ref="N92:Q92"/>
    <mergeCell ref="N93:Q93"/>
    <mergeCell ref="N94:Q94"/>
    <mergeCell ref="N95:Q95"/>
    <mergeCell ref="N96:Q96"/>
    <mergeCell ref="N97:Q97"/>
    <mergeCell ref="C76:Q76"/>
    <mergeCell ref="F78:P78"/>
    <mergeCell ref="F79:P79"/>
    <mergeCell ref="M81:P81"/>
    <mergeCell ref="M83:Q83"/>
    <mergeCell ref="M84:Q84"/>
    <mergeCell ref="C86:G86"/>
    <mergeCell ref="N86:Q86"/>
    <mergeCell ref="N88:Q88"/>
    <mergeCell ref="H33:J33"/>
    <mergeCell ref="M33:P33"/>
    <mergeCell ref="H34:J34"/>
    <mergeCell ref="M34:P34"/>
    <mergeCell ref="H35:J35"/>
    <mergeCell ref="M35:P35"/>
    <mergeCell ref="H36:J36"/>
    <mergeCell ref="M36:P36"/>
    <mergeCell ref="L38:P38"/>
    <mergeCell ref="O17:P17"/>
    <mergeCell ref="O18:P18"/>
    <mergeCell ref="O20:P20"/>
    <mergeCell ref="O21:P21"/>
    <mergeCell ref="E24:L24"/>
    <mergeCell ref="M27:P27"/>
    <mergeCell ref="M28:P28"/>
    <mergeCell ref="M30:P30"/>
    <mergeCell ref="H32:J32"/>
    <mergeCell ref="M32:P32"/>
    <mergeCell ref="C2:Q2"/>
    <mergeCell ref="C4:Q4"/>
    <mergeCell ref="F6:P6"/>
    <mergeCell ref="F7:P7"/>
    <mergeCell ref="O9:P9"/>
    <mergeCell ref="O11:P11"/>
    <mergeCell ref="O12:P12"/>
    <mergeCell ref="O14:P14"/>
    <mergeCell ref="E15:L15"/>
    <mergeCell ref="O15:P15"/>
  </mergeCells>
  <hyperlinks>
    <hyperlink ref="F1:G1" location="C2" display="1) Krycí list rozpočtu"/>
    <hyperlink ref="H1:K1" location="C86" display="2) Rekapitulace rozpočtu"/>
    <hyperlink ref="L1" location="C123" display="3) Rozpočet"/>
    <hyperlink ref="S1:T1" location="'Rekapitulace stavby'!C2" display="Rekapitulace stavby"/>
  </hyperlinks>
  <pageMargins left="0.58333330000000005" right="0.58333330000000005" top="0.5" bottom="0.46666669999999999" header="0" footer="0"/>
  <pageSetup paperSize="9" scale="95" fitToHeight="100" orientation="portrait" blackAndWhite="1" r:id="rId1"/>
  <headerFooter>
    <oddFooter>&amp;CStrana &amp;P z &amp;N</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N139"/>
  <sheetViews>
    <sheetView showGridLines="0" workbookViewId="0">
      <pane ySplit="1" topLeftCell="A2" activePane="bottomLeft" state="frozen"/>
      <selection pane="bottomLeft"/>
    </sheetView>
  </sheetViews>
  <sheetFormatPr defaultRowHeight="15"/>
  <cols>
    <col min="1" max="1" width="8.33203125" customWidth="1"/>
    <col min="2" max="2" width="1.6640625" customWidth="1"/>
    <col min="3" max="3" width="4.1640625" customWidth="1"/>
    <col min="4" max="4" width="4.33203125" customWidth="1"/>
    <col min="5" max="5" width="17.1640625" customWidth="1"/>
    <col min="6" max="7" width="11.1640625" customWidth="1"/>
    <col min="8" max="8" width="12.5" customWidth="1"/>
    <col min="9" max="9" width="7" customWidth="1"/>
    <col min="10" max="10" width="5.1640625" customWidth="1"/>
    <col min="11" max="11" width="11.5" customWidth="1"/>
    <col min="12" max="12" width="12" customWidth="1"/>
    <col min="13" max="14" width="6" customWidth="1"/>
    <col min="15" max="15" width="2" customWidth="1"/>
    <col min="16" max="16" width="12.5" customWidth="1"/>
    <col min="17" max="17" width="4.1640625" customWidth="1"/>
    <col min="18" max="18" width="1.6640625" customWidth="1"/>
    <col min="19" max="19" width="8.1640625" customWidth="1"/>
    <col min="20" max="20" width="29.6640625" hidden="1" customWidth="1"/>
    <col min="21" max="21" width="16.33203125" hidden="1" customWidth="1"/>
    <col min="22" max="22" width="12.33203125" hidden="1" customWidth="1"/>
    <col min="23" max="23" width="16.33203125" hidden="1" customWidth="1"/>
    <col min="24" max="24" width="12.1640625" hidden="1" customWidth="1"/>
    <col min="25" max="25" width="15" hidden="1" customWidth="1"/>
    <col min="26" max="26" width="11" hidden="1" customWidth="1"/>
    <col min="27" max="27" width="15" hidden="1" customWidth="1"/>
    <col min="28" max="28" width="16.33203125" hidden="1" customWidth="1"/>
    <col min="29" max="29" width="11" customWidth="1"/>
    <col min="30" max="30" width="15" customWidth="1"/>
    <col min="31" max="31" width="16.33203125" customWidth="1"/>
    <col min="44" max="65" width="9.33203125" hidden="1"/>
  </cols>
  <sheetData>
    <row r="1" spans="1:66" ht="21.75" customHeight="1">
      <c r="A1" s="118"/>
      <c r="B1" s="11"/>
      <c r="C1" s="11"/>
      <c r="D1" s="12" t="s">
        <v>1</v>
      </c>
      <c r="E1" s="11"/>
      <c r="F1" s="13" t="s">
        <v>103</v>
      </c>
      <c r="G1" s="13"/>
      <c r="H1" s="265" t="s">
        <v>104</v>
      </c>
      <c r="I1" s="265"/>
      <c r="J1" s="265"/>
      <c r="K1" s="265"/>
      <c r="L1" s="13" t="s">
        <v>105</v>
      </c>
      <c r="M1" s="11"/>
      <c r="N1" s="11"/>
      <c r="O1" s="12" t="s">
        <v>106</v>
      </c>
      <c r="P1" s="11"/>
      <c r="Q1" s="11"/>
      <c r="R1" s="11"/>
      <c r="S1" s="13" t="s">
        <v>107</v>
      </c>
      <c r="T1" s="13"/>
      <c r="U1" s="118"/>
      <c r="V1" s="118"/>
      <c r="W1" s="14"/>
      <c r="X1" s="14"/>
      <c r="Y1" s="14"/>
      <c r="Z1" s="14"/>
      <c r="AA1" s="14"/>
      <c r="AB1" s="14"/>
      <c r="AC1" s="14"/>
      <c r="AD1" s="14"/>
      <c r="AE1" s="14"/>
      <c r="AF1" s="14"/>
      <c r="AG1" s="14"/>
      <c r="AH1" s="14"/>
      <c r="AI1" s="14"/>
      <c r="AJ1" s="14"/>
      <c r="AK1" s="14"/>
      <c r="AL1" s="14"/>
      <c r="AM1" s="14"/>
      <c r="AN1" s="14"/>
      <c r="AO1" s="14"/>
      <c r="AP1" s="14"/>
      <c r="AQ1" s="14"/>
      <c r="AR1" s="14"/>
      <c r="AS1" s="14"/>
      <c r="AT1" s="14"/>
      <c r="AU1" s="14"/>
      <c r="AV1" s="14"/>
      <c r="AW1" s="14"/>
      <c r="AX1" s="14"/>
      <c r="AY1" s="14"/>
      <c r="AZ1" s="14"/>
      <c r="BA1" s="14"/>
      <c r="BB1" s="14"/>
      <c r="BC1" s="14"/>
      <c r="BD1" s="14"/>
      <c r="BE1" s="14"/>
      <c r="BF1" s="14"/>
      <c r="BG1" s="14"/>
      <c r="BH1" s="14"/>
      <c r="BI1" s="14"/>
      <c r="BJ1" s="14"/>
      <c r="BK1" s="14"/>
      <c r="BL1" s="14"/>
      <c r="BM1" s="14"/>
      <c r="BN1" s="14"/>
    </row>
    <row r="2" spans="1:66" ht="36.950000000000003" customHeight="1">
      <c r="C2" s="178" t="s">
        <v>7</v>
      </c>
      <c r="D2" s="179"/>
      <c r="E2" s="179"/>
      <c r="F2" s="179"/>
      <c r="G2" s="179"/>
      <c r="H2" s="179"/>
      <c r="I2" s="179"/>
      <c r="J2" s="179"/>
      <c r="K2" s="179"/>
      <c r="L2" s="179"/>
      <c r="M2" s="179"/>
      <c r="N2" s="179"/>
      <c r="O2" s="179"/>
      <c r="P2" s="179"/>
      <c r="Q2" s="179"/>
      <c r="S2" s="223" t="s">
        <v>8</v>
      </c>
      <c r="T2" s="224"/>
      <c r="U2" s="224"/>
      <c r="V2" s="224"/>
      <c r="W2" s="224"/>
      <c r="X2" s="224"/>
      <c r="Y2" s="224"/>
      <c r="Z2" s="224"/>
      <c r="AA2" s="224"/>
      <c r="AB2" s="224"/>
      <c r="AC2" s="224"/>
      <c r="AT2" s="17" t="s">
        <v>93</v>
      </c>
    </row>
    <row r="3" spans="1:66" ht="6.95" customHeight="1">
      <c r="B3" s="18"/>
      <c r="C3" s="19"/>
      <c r="D3" s="19"/>
      <c r="E3" s="19"/>
      <c r="F3" s="19"/>
      <c r="G3" s="19"/>
      <c r="H3" s="19"/>
      <c r="I3" s="19"/>
      <c r="J3" s="19"/>
      <c r="K3" s="19"/>
      <c r="L3" s="19"/>
      <c r="M3" s="19"/>
      <c r="N3" s="19"/>
      <c r="O3" s="19"/>
      <c r="P3" s="19"/>
      <c r="Q3" s="19"/>
      <c r="R3" s="20"/>
      <c r="AT3" s="17" t="s">
        <v>108</v>
      </c>
    </row>
    <row r="4" spans="1:66" ht="36.950000000000003" customHeight="1">
      <c r="B4" s="21"/>
      <c r="C4" s="180" t="s">
        <v>109</v>
      </c>
      <c r="D4" s="181"/>
      <c r="E4" s="181"/>
      <c r="F4" s="181"/>
      <c r="G4" s="181"/>
      <c r="H4" s="181"/>
      <c r="I4" s="181"/>
      <c r="J4" s="181"/>
      <c r="K4" s="181"/>
      <c r="L4" s="181"/>
      <c r="M4" s="181"/>
      <c r="N4" s="181"/>
      <c r="O4" s="181"/>
      <c r="P4" s="181"/>
      <c r="Q4" s="181"/>
      <c r="R4" s="22"/>
      <c r="T4" s="23" t="s">
        <v>13</v>
      </c>
      <c r="AT4" s="17" t="s">
        <v>6</v>
      </c>
    </row>
    <row r="5" spans="1:66" ht="6.95" customHeight="1">
      <c r="B5" s="21"/>
      <c r="C5" s="25"/>
      <c r="D5" s="25"/>
      <c r="E5" s="25"/>
      <c r="F5" s="25"/>
      <c r="G5" s="25"/>
      <c r="H5" s="25"/>
      <c r="I5" s="25"/>
      <c r="J5" s="25"/>
      <c r="K5" s="25"/>
      <c r="L5" s="25"/>
      <c r="M5" s="25"/>
      <c r="N5" s="25"/>
      <c r="O5" s="25"/>
      <c r="P5" s="25"/>
      <c r="Q5" s="25"/>
      <c r="R5" s="22"/>
    </row>
    <row r="6" spans="1:66" ht="25.35" customHeight="1">
      <c r="B6" s="21"/>
      <c r="C6" s="25"/>
      <c r="D6" s="29" t="s">
        <v>19</v>
      </c>
      <c r="E6" s="25"/>
      <c r="F6" s="225" t="str">
        <f>'Rekapitulace stavby'!K6</f>
        <v>Rekonstrukce ohřevu TUV, nemocnice Boskovice - revize 01</v>
      </c>
      <c r="G6" s="226"/>
      <c r="H6" s="226"/>
      <c r="I6" s="226"/>
      <c r="J6" s="226"/>
      <c r="K6" s="226"/>
      <c r="L6" s="226"/>
      <c r="M6" s="226"/>
      <c r="N6" s="226"/>
      <c r="O6" s="226"/>
      <c r="P6" s="226"/>
      <c r="Q6" s="25"/>
      <c r="R6" s="22"/>
    </row>
    <row r="7" spans="1:66" s="1" customFormat="1" ht="32.85" customHeight="1">
      <c r="B7" s="34"/>
      <c r="C7" s="35"/>
      <c r="D7" s="28" t="s">
        <v>110</v>
      </c>
      <c r="E7" s="35"/>
      <c r="F7" s="186" t="s">
        <v>758</v>
      </c>
      <c r="G7" s="227"/>
      <c r="H7" s="227"/>
      <c r="I7" s="227"/>
      <c r="J7" s="227"/>
      <c r="K7" s="227"/>
      <c r="L7" s="227"/>
      <c r="M7" s="227"/>
      <c r="N7" s="227"/>
      <c r="O7" s="227"/>
      <c r="P7" s="227"/>
      <c r="Q7" s="35"/>
      <c r="R7" s="36"/>
    </row>
    <row r="8" spans="1:66" s="1" customFormat="1" ht="14.45" customHeight="1">
      <c r="B8" s="34"/>
      <c r="C8" s="35"/>
      <c r="D8" s="29" t="s">
        <v>22</v>
      </c>
      <c r="E8" s="35"/>
      <c r="F8" s="27" t="s">
        <v>23</v>
      </c>
      <c r="G8" s="35"/>
      <c r="H8" s="35"/>
      <c r="I8" s="35"/>
      <c r="J8" s="35"/>
      <c r="K8" s="35"/>
      <c r="L8" s="35"/>
      <c r="M8" s="29" t="s">
        <v>24</v>
      </c>
      <c r="N8" s="35"/>
      <c r="O8" s="27" t="s">
        <v>23</v>
      </c>
      <c r="P8" s="35"/>
      <c r="Q8" s="35"/>
      <c r="R8" s="36"/>
    </row>
    <row r="9" spans="1:66" s="1" customFormat="1" ht="14.45" customHeight="1">
      <c r="B9" s="34"/>
      <c r="C9" s="35"/>
      <c r="D9" s="29" t="s">
        <v>26</v>
      </c>
      <c r="E9" s="35"/>
      <c r="F9" s="27" t="s">
        <v>27</v>
      </c>
      <c r="G9" s="35"/>
      <c r="H9" s="35"/>
      <c r="I9" s="35"/>
      <c r="J9" s="35"/>
      <c r="K9" s="35"/>
      <c r="L9" s="35"/>
      <c r="M9" s="29" t="s">
        <v>28</v>
      </c>
      <c r="N9" s="35"/>
      <c r="O9" s="228" t="str">
        <f>'Rekapitulace stavby'!AN8</f>
        <v>3.5.2017</v>
      </c>
      <c r="P9" s="229"/>
      <c r="Q9" s="35"/>
      <c r="R9" s="36"/>
    </row>
    <row r="10" spans="1:66" s="1" customFormat="1" ht="10.9" customHeight="1">
      <c r="B10" s="34"/>
      <c r="C10" s="35"/>
      <c r="D10" s="35"/>
      <c r="E10" s="35"/>
      <c r="F10" s="35"/>
      <c r="G10" s="35"/>
      <c r="H10" s="35"/>
      <c r="I10" s="35"/>
      <c r="J10" s="35"/>
      <c r="K10" s="35"/>
      <c r="L10" s="35"/>
      <c r="M10" s="35"/>
      <c r="N10" s="35"/>
      <c r="O10" s="35"/>
      <c r="P10" s="35"/>
      <c r="Q10" s="35"/>
      <c r="R10" s="36"/>
    </row>
    <row r="11" spans="1:66" s="1" customFormat="1" ht="14.45" customHeight="1">
      <c r="B11" s="34"/>
      <c r="C11" s="35"/>
      <c r="D11" s="29" t="s">
        <v>32</v>
      </c>
      <c r="E11" s="35"/>
      <c r="F11" s="35"/>
      <c r="G11" s="35"/>
      <c r="H11" s="35"/>
      <c r="I11" s="35"/>
      <c r="J11" s="35"/>
      <c r="K11" s="35"/>
      <c r="L11" s="35"/>
      <c r="M11" s="29" t="s">
        <v>33</v>
      </c>
      <c r="N11" s="35"/>
      <c r="O11" s="184" t="str">
        <f>IF('Rekapitulace stavby'!AN10="","",'Rekapitulace stavby'!AN10)</f>
        <v/>
      </c>
      <c r="P11" s="184"/>
      <c r="Q11" s="35"/>
      <c r="R11" s="36"/>
    </row>
    <row r="12" spans="1:66" s="1" customFormat="1" ht="18" customHeight="1">
      <c r="B12" s="34"/>
      <c r="C12" s="35"/>
      <c r="D12" s="35"/>
      <c r="E12" s="27" t="str">
        <f>IF('Rekapitulace stavby'!E11="","",'Rekapitulace stavby'!E11)</f>
        <v>Město Boskovice, Masarykovo nám. 4/2</v>
      </c>
      <c r="F12" s="35"/>
      <c r="G12" s="35"/>
      <c r="H12" s="35"/>
      <c r="I12" s="35"/>
      <c r="J12" s="35"/>
      <c r="K12" s="35"/>
      <c r="L12" s="35"/>
      <c r="M12" s="29" t="s">
        <v>35</v>
      </c>
      <c r="N12" s="35"/>
      <c r="O12" s="184" t="str">
        <f>IF('Rekapitulace stavby'!AN11="","",'Rekapitulace stavby'!AN11)</f>
        <v/>
      </c>
      <c r="P12" s="184"/>
      <c r="Q12" s="35"/>
      <c r="R12" s="36"/>
    </row>
    <row r="13" spans="1:66" s="1" customFormat="1" ht="6.95" customHeight="1">
      <c r="B13" s="34"/>
      <c r="C13" s="35"/>
      <c r="D13" s="35"/>
      <c r="E13" s="35"/>
      <c r="F13" s="35"/>
      <c r="G13" s="35"/>
      <c r="H13" s="35"/>
      <c r="I13" s="35"/>
      <c r="J13" s="35"/>
      <c r="K13" s="35"/>
      <c r="L13" s="35"/>
      <c r="M13" s="35"/>
      <c r="N13" s="35"/>
      <c r="O13" s="35"/>
      <c r="P13" s="35"/>
      <c r="Q13" s="35"/>
      <c r="R13" s="36"/>
    </row>
    <row r="14" spans="1:66" s="1" customFormat="1" ht="14.45" customHeight="1">
      <c r="B14" s="34"/>
      <c r="C14" s="35"/>
      <c r="D14" s="29" t="s">
        <v>36</v>
      </c>
      <c r="E14" s="35"/>
      <c r="F14" s="35"/>
      <c r="G14" s="35"/>
      <c r="H14" s="35"/>
      <c r="I14" s="35"/>
      <c r="J14" s="35"/>
      <c r="K14" s="35"/>
      <c r="L14" s="35"/>
      <c r="M14" s="29" t="s">
        <v>33</v>
      </c>
      <c r="N14" s="35"/>
      <c r="O14" s="230" t="s">
        <v>23</v>
      </c>
      <c r="P14" s="184"/>
      <c r="Q14" s="35"/>
      <c r="R14" s="36"/>
    </row>
    <row r="15" spans="1:66" s="1" customFormat="1" ht="18" customHeight="1">
      <c r="B15" s="34"/>
      <c r="C15" s="35"/>
      <c r="D15" s="35"/>
      <c r="E15" s="230" t="s">
        <v>112</v>
      </c>
      <c r="F15" s="231"/>
      <c r="G15" s="231"/>
      <c r="H15" s="231"/>
      <c r="I15" s="231"/>
      <c r="J15" s="231"/>
      <c r="K15" s="231"/>
      <c r="L15" s="231"/>
      <c r="M15" s="29" t="s">
        <v>35</v>
      </c>
      <c r="N15" s="35"/>
      <c r="O15" s="230" t="s">
        <v>23</v>
      </c>
      <c r="P15" s="184"/>
      <c r="Q15" s="35"/>
      <c r="R15" s="36"/>
    </row>
    <row r="16" spans="1:66" s="1" customFormat="1" ht="6.95" customHeight="1">
      <c r="B16" s="34"/>
      <c r="C16" s="35"/>
      <c r="D16" s="35"/>
      <c r="E16" s="35"/>
      <c r="F16" s="35"/>
      <c r="G16" s="35"/>
      <c r="H16" s="35"/>
      <c r="I16" s="35"/>
      <c r="J16" s="35"/>
      <c r="K16" s="35"/>
      <c r="L16" s="35"/>
      <c r="M16" s="35"/>
      <c r="N16" s="35"/>
      <c r="O16" s="35"/>
      <c r="P16" s="35"/>
      <c r="Q16" s="35"/>
      <c r="R16" s="36"/>
    </row>
    <row r="17" spans="2:18" s="1" customFormat="1" ht="14.45" customHeight="1">
      <c r="B17" s="34"/>
      <c r="C17" s="35"/>
      <c r="D17" s="29" t="s">
        <v>38</v>
      </c>
      <c r="E17" s="35"/>
      <c r="F17" s="35"/>
      <c r="G17" s="35"/>
      <c r="H17" s="35"/>
      <c r="I17" s="35"/>
      <c r="J17" s="35"/>
      <c r="K17" s="35"/>
      <c r="L17" s="35"/>
      <c r="M17" s="29" t="s">
        <v>33</v>
      </c>
      <c r="N17" s="35"/>
      <c r="O17" s="184" t="s">
        <v>23</v>
      </c>
      <c r="P17" s="184"/>
      <c r="Q17" s="35"/>
      <c r="R17" s="36"/>
    </row>
    <row r="18" spans="2:18" s="1" customFormat="1" ht="18" customHeight="1">
      <c r="B18" s="34"/>
      <c r="C18" s="35"/>
      <c r="D18" s="35"/>
      <c r="E18" s="27" t="s">
        <v>39</v>
      </c>
      <c r="F18" s="35"/>
      <c r="G18" s="35"/>
      <c r="H18" s="35"/>
      <c r="I18" s="35"/>
      <c r="J18" s="35"/>
      <c r="K18" s="35"/>
      <c r="L18" s="35"/>
      <c r="M18" s="29" t="s">
        <v>35</v>
      </c>
      <c r="N18" s="35"/>
      <c r="O18" s="184" t="s">
        <v>23</v>
      </c>
      <c r="P18" s="184"/>
      <c r="Q18" s="35"/>
      <c r="R18" s="36"/>
    </row>
    <row r="19" spans="2:18" s="1" customFormat="1" ht="6.95" customHeight="1">
      <c r="B19" s="34"/>
      <c r="C19" s="35"/>
      <c r="D19" s="35"/>
      <c r="E19" s="35"/>
      <c r="F19" s="35"/>
      <c r="G19" s="35"/>
      <c r="H19" s="35"/>
      <c r="I19" s="35"/>
      <c r="J19" s="35"/>
      <c r="K19" s="35"/>
      <c r="L19" s="35"/>
      <c r="M19" s="35"/>
      <c r="N19" s="35"/>
      <c r="O19" s="35"/>
      <c r="P19" s="35"/>
      <c r="Q19" s="35"/>
      <c r="R19" s="36"/>
    </row>
    <row r="20" spans="2:18" s="1" customFormat="1" ht="14.45" customHeight="1">
      <c r="B20" s="34"/>
      <c r="C20" s="35"/>
      <c r="D20" s="29" t="s">
        <v>41</v>
      </c>
      <c r="E20" s="35"/>
      <c r="F20" s="35"/>
      <c r="G20" s="35"/>
      <c r="H20" s="35"/>
      <c r="I20" s="35"/>
      <c r="J20" s="35"/>
      <c r="K20" s="35"/>
      <c r="L20" s="35"/>
      <c r="M20" s="29" t="s">
        <v>33</v>
      </c>
      <c r="N20" s="35"/>
      <c r="O20" s="184" t="s">
        <v>23</v>
      </c>
      <c r="P20" s="184"/>
      <c r="Q20" s="35"/>
      <c r="R20" s="36"/>
    </row>
    <row r="21" spans="2:18" s="1" customFormat="1" ht="18" customHeight="1">
      <c r="B21" s="34"/>
      <c r="C21" s="35"/>
      <c r="D21" s="35"/>
      <c r="E21" s="27" t="s">
        <v>39</v>
      </c>
      <c r="F21" s="35"/>
      <c r="G21" s="35"/>
      <c r="H21" s="35"/>
      <c r="I21" s="35"/>
      <c r="J21" s="35"/>
      <c r="K21" s="35"/>
      <c r="L21" s="35"/>
      <c r="M21" s="29" t="s">
        <v>35</v>
      </c>
      <c r="N21" s="35"/>
      <c r="O21" s="184" t="s">
        <v>23</v>
      </c>
      <c r="P21" s="184"/>
      <c r="Q21" s="35"/>
      <c r="R21" s="36"/>
    </row>
    <row r="22" spans="2:18" s="1" customFormat="1" ht="6.95" customHeight="1">
      <c r="B22" s="34"/>
      <c r="C22" s="35"/>
      <c r="D22" s="35"/>
      <c r="E22" s="35"/>
      <c r="F22" s="35"/>
      <c r="G22" s="35"/>
      <c r="H22" s="35"/>
      <c r="I22" s="35"/>
      <c r="J22" s="35"/>
      <c r="K22" s="35"/>
      <c r="L22" s="35"/>
      <c r="M22" s="35"/>
      <c r="N22" s="35"/>
      <c r="O22" s="35"/>
      <c r="P22" s="35"/>
      <c r="Q22" s="35"/>
      <c r="R22" s="36"/>
    </row>
    <row r="23" spans="2:18" s="1" customFormat="1" ht="14.45" customHeight="1">
      <c r="B23" s="34"/>
      <c r="C23" s="35"/>
      <c r="D23" s="29" t="s">
        <v>42</v>
      </c>
      <c r="E23" s="35"/>
      <c r="F23" s="35"/>
      <c r="G23" s="35"/>
      <c r="H23" s="35"/>
      <c r="I23" s="35"/>
      <c r="J23" s="35"/>
      <c r="K23" s="35"/>
      <c r="L23" s="35"/>
      <c r="M23" s="35"/>
      <c r="N23" s="35"/>
      <c r="O23" s="35"/>
      <c r="P23" s="35"/>
      <c r="Q23" s="35"/>
      <c r="R23" s="36"/>
    </row>
    <row r="24" spans="2:18" s="1" customFormat="1" ht="22.5" customHeight="1">
      <c r="B24" s="34"/>
      <c r="C24" s="35"/>
      <c r="D24" s="35"/>
      <c r="E24" s="189" t="s">
        <v>23</v>
      </c>
      <c r="F24" s="189"/>
      <c r="G24" s="189"/>
      <c r="H24" s="189"/>
      <c r="I24" s="189"/>
      <c r="J24" s="189"/>
      <c r="K24" s="189"/>
      <c r="L24" s="189"/>
      <c r="M24" s="35"/>
      <c r="N24" s="35"/>
      <c r="O24" s="35"/>
      <c r="P24" s="35"/>
      <c r="Q24" s="35"/>
      <c r="R24" s="36"/>
    </row>
    <row r="25" spans="2:18" s="1" customFormat="1" ht="6.95" customHeight="1">
      <c r="B25" s="34"/>
      <c r="C25" s="35"/>
      <c r="D25" s="35"/>
      <c r="E25" s="35"/>
      <c r="F25" s="35"/>
      <c r="G25" s="35"/>
      <c r="H25" s="35"/>
      <c r="I25" s="35"/>
      <c r="J25" s="35"/>
      <c r="K25" s="35"/>
      <c r="L25" s="35"/>
      <c r="M25" s="35"/>
      <c r="N25" s="35"/>
      <c r="O25" s="35"/>
      <c r="P25" s="35"/>
      <c r="Q25" s="35"/>
      <c r="R25" s="36"/>
    </row>
    <row r="26" spans="2:18" s="1" customFormat="1" ht="6.95" customHeight="1">
      <c r="B26" s="34"/>
      <c r="C26" s="35"/>
      <c r="D26" s="50"/>
      <c r="E26" s="50"/>
      <c r="F26" s="50"/>
      <c r="G26" s="50"/>
      <c r="H26" s="50"/>
      <c r="I26" s="50"/>
      <c r="J26" s="50"/>
      <c r="K26" s="50"/>
      <c r="L26" s="50"/>
      <c r="M26" s="50"/>
      <c r="N26" s="50"/>
      <c r="O26" s="50"/>
      <c r="P26" s="50"/>
      <c r="Q26" s="35"/>
      <c r="R26" s="36"/>
    </row>
    <row r="27" spans="2:18" s="1" customFormat="1" ht="14.45" customHeight="1">
      <c r="B27" s="34"/>
      <c r="C27" s="35"/>
      <c r="D27" s="119" t="s">
        <v>113</v>
      </c>
      <c r="E27" s="35"/>
      <c r="F27" s="35"/>
      <c r="G27" s="35"/>
      <c r="H27" s="35"/>
      <c r="I27" s="35"/>
      <c r="J27" s="35"/>
      <c r="K27" s="35"/>
      <c r="L27" s="35"/>
      <c r="M27" s="190">
        <f>N88</f>
        <v>0</v>
      </c>
      <c r="N27" s="190"/>
      <c r="O27" s="190"/>
      <c r="P27" s="190"/>
      <c r="Q27" s="35"/>
      <c r="R27" s="36"/>
    </row>
    <row r="28" spans="2:18" s="1" customFormat="1" ht="14.45" customHeight="1">
      <c r="B28" s="34"/>
      <c r="C28" s="35"/>
      <c r="D28" s="33" t="s">
        <v>97</v>
      </c>
      <c r="E28" s="35"/>
      <c r="F28" s="35"/>
      <c r="G28" s="35"/>
      <c r="H28" s="35"/>
      <c r="I28" s="35"/>
      <c r="J28" s="35"/>
      <c r="K28" s="35"/>
      <c r="L28" s="35"/>
      <c r="M28" s="190">
        <f>N91</f>
        <v>0</v>
      </c>
      <c r="N28" s="190"/>
      <c r="O28" s="190"/>
      <c r="P28" s="190"/>
      <c r="Q28" s="35"/>
      <c r="R28" s="36"/>
    </row>
    <row r="29" spans="2:18" s="1" customFormat="1" ht="6.95" customHeight="1">
      <c r="B29" s="34"/>
      <c r="C29" s="35"/>
      <c r="D29" s="35"/>
      <c r="E29" s="35"/>
      <c r="F29" s="35"/>
      <c r="G29" s="35"/>
      <c r="H29" s="35"/>
      <c r="I29" s="35"/>
      <c r="J29" s="35"/>
      <c r="K29" s="35"/>
      <c r="L29" s="35"/>
      <c r="M29" s="35"/>
      <c r="N29" s="35"/>
      <c r="O29" s="35"/>
      <c r="P29" s="35"/>
      <c r="Q29" s="35"/>
      <c r="R29" s="36"/>
    </row>
    <row r="30" spans="2:18" s="1" customFormat="1" ht="25.35" customHeight="1">
      <c r="B30" s="34"/>
      <c r="C30" s="35"/>
      <c r="D30" s="120" t="s">
        <v>45</v>
      </c>
      <c r="E30" s="35"/>
      <c r="F30" s="35"/>
      <c r="G30" s="35"/>
      <c r="H30" s="35"/>
      <c r="I30" s="35"/>
      <c r="J30" s="35"/>
      <c r="K30" s="35"/>
      <c r="L30" s="35"/>
      <c r="M30" s="232">
        <f>ROUND(M27+M28,2)</f>
        <v>0</v>
      </c>
      <c r="N30" s="227"/>
      <c r="O30" s="227"/>
      <c r="P30" s="227"/>
      <c r="Q30" s="35"/>
      <c r="R30" s="36"/>
    </row>
    <row r="31" spans="2:18" s="1" customFormat="1" ht="6.95" customHeight="1">
      <c r="B31" s="34"/>
      <c r="C31" s="35"/>
      <c r="D31" s="50"/>
      <c r="E31" s="50"/>
      <c r="F31" s="50"/>
      <c r="G31" s="50"/>
      <c r="H31" s="50"/>
      <c r="I31" s="50"/>
      <c r="J31" s="50"/>
      <c r="K31" s="50"/>
      <c r="L31" s="50"/>
      <c r="M31" s="50"/>
      <c r="N31" s="50"/>
      <c r="O31" s="50"/>
      <c r="P31" s="50"/>
      <c r="Q31" s="35"/>
      <c r="R31" s="36"/>
    </row>
    <row r="32" spans="2:18" s="1" customFormat="1" ht="14.45" customHeight="1">
      <c r="B32" s="34"/>
      <c r="C32" s="35"/>
      <c r="D32" s="41" t="s">
        <v>46</v>
      </c>
      <c r="E32" s="41" t="s">
        <v>47</v>
      </c>
      <c r="F32" s="42">
        <v>0.21</v>
      </c>
      <c r="G32" s="121" t="s">
        <v>48</v>
      </c>
      <c r="H32" s="233">
        <f>(SUM(BE91:BE98)+SUM(BE116:BE137))</f>
        <v>0</v>
      </c>
      <c r="I32" s="227"/>
      <c r="J32" s="227"/>
      <c r="K32" s="35"/>
      <c r="L32" s="35"/>
      <c r="M32" s="233">
        <f>ROUND((SUM(BE91:BE98)+SUM(BE116:BE137)), 2)*F32</f>
        <v>0</v>
      </c>
      <c r="N32" s="227"/>
      <c r="O32" s="227"/>
      <c r="P32" s="227"/>
      <c r="Q32" s="35"/>
      <c r="R32" s="36"/>
    </row>
    <row r="33" spans="2:18" s="1" customFormat="1" ht="14.45" customHeight="1">
      <c r="B33" s="34"/>
      <c r="C33" s="35"/>
      <c r="D33" s="35"/>
      <c r="E33" s="41" t="s">
        <v>49</v>
      </c>
      <c r="F33" s="42">
        <v>0.15</v>
      </c>
      <c r="G33" s="121" t="s">
        <v>48</v>
      </c>
      <c r="H33" s="233">
        <f>(SUM(BF91:BF98)+SUM(BF116:BF137))</f>
        <v>0</v>
      </c>
      <c r="I33" s="227"/>
      <c r="J33" s="227"/>
      <c r="K33" s="35"/>
      <c r="L33" s="35"/>
      <c r="M33" s="233">
        <f>ROUND((SUM(BF91:BF98)+SUM(BF116:BF137)), 2)*F33</f>
        <v>0</v>
      </c>
      <c r="N33" s="227"/>
      <c r="O33" s="227"/>
      <c r="P33" s="227"/>
      <c r="Q33" s="35"/>
      <c r="R33" s="36"/>
    </row>
    <row r="34" spans="2:18" s="1" customFormat="1" ht="14.45" hidden="1" customHeight="1">
      <c r="B34" s="34"/>
      <c r="C34" s="35"/>
      <c r="D34" s="35"/>
      <c r="E34" s="41" t="s">
        <v>50</v>
      </c>
      <c r="F34" s="42">
        <v>0.21</v>
      </c>
      <c r="G34" s="121" t="s">
        <v>48</v>
      </c>
      <c r="H34" s="233">
        <f>(SUM(BG91:BG98)+SUM(BG116:BG137))</f>
        <v>0</v>
      </c>
      <c r="I34" s="227"/>
      <c r="J34" s="227"/>
      <c r="K34" s="35"/>
      <c r="L34" s="35"/>
      <c r="M34" s="233">
        <v>0</v>
      </c>
      <c r="N34" s="227"/>
      <c r="O34" s="227"/>
      <c r="P34" s="227"/>
      <c r="Q34" s="35"/>
      <c r="R34" s="36"/>
    </row>
    <row r="35" spans="2:18" s="1" customFormat="1" ht="14.45" hidden="1" customHeight="1">
      <c r="B35" s="34"/>
      <c r="C35" s="35"/>
      <c r="D35" s="35"/>
      <c r="E35" s="41" t="s">
        <v>51</v>
      </c>
      <c r="F35" s="42">
        <v>0.15</v>
      </c>
      <c r="G35" s="121" t="s">
        <v>48</v>
      </c>
      <c r="H35" s="233">
        <f>(SUM(BH91:BH98)+SUM(BH116:BH137))</f>
        <v>0</v>
      </c>
      <c r="I35" s="227"/>
      <c r="J35" s="227"/>
      <c r="K35" s="35"/>
      <c r="L35" s="35"/>
      <c r="M35" s="233">
        <v>0</v>
      </c>
      <c r="N35" s="227"/>
      <c r="O35" s="227"/>
      <c r="P35" s="227"/>
      <c r="Q35" s="35"/>
      <c r="R35" s="36"/>
    </row>
    <row r="36" spans="2:18" s="1" customFormat="1" ht="14.45" hidden="1" customHeight="1">
      <c r="B36" s="34"/>
      <c r="C36" s="35"/>
      <c r="D36" s="35"/>
      <c r="E36" s="41" t="s">
        <v>52</v>
      </c>
      <c r="F36" s="42">
        <v>0</v>
      </c>
      <c r="G36" s="121" t="s">
        <v>48</v>
      </c>
      <c r="H36" s="233">
        <f>(SUM(BI91:BI98)+SUM(BI116:BI137))</f>
        <v>0</v>
      </c>
      <c r="I36" s="227"/>
      <c r="J36" s="227"/>
      <c r="K36" s="35"/>
      <c r="L36" s="35"/>
      <c r="M36" s="233">
        <v>0</v>
      </c>
      <c r="N36" s="227"/>
      <c r="O36" s="227"/>
      <c r="P36" s="227"/>
      <c r="Q36" s="35"/>
      <c r="R36" s="36"/>
    </row>
    <row r="37" spans="2:18" s="1" customFormat="1" ht="6.95" customHeight="1">
      <c r="B37" s="34"/>
      <c r="C37" s="35"/>
      <c r="D37" s="35"/>
      <c r="E37" s="35"/>
      <c r="F37" s="35"/>
      <c r="G37" s="35"/>
      <c r="H37" s="35"/>
      <c r="I37" s="35"/>
      <c r="J37" s="35"/>
      <c r="K37" s="35"/>
      <c r="L37" s="35"/>
      <c r="M37" s="35"/>
      <c r="N37" s="35"/>
      <c r="O37" s="35"/>
      <c r="P37" s="35"/>
      <c r="Q37" s="35"/>
      <c r="R37" s="36"/>
    </row>
    <row r="38" spans="2:18" s="1" customFormat="1" ht="25.35" customHeight="1">
      <c r="B38" s="34"/>
      <c r="C38" s="117"/>
      <c r="D38" s="122" t="s">
        <v>53</v>
      </c>
      <c r="E38" s="78"/>
      <c r="F38" s="78"/>
      <c r="G38" s="123" t="s">
        <v>54</v>
      </c>
      <c r="H38" s="124" t="s">
        <v>55</v>
      </c>
      <c r="I38" s="78"/>
      <c r="J38" s="78"/>
      <c r="K38" s="78"/>
      <c r="L38" s="234">
        <f>SUM(M30:M36)</f>
        <v>0</v>
      </c>
      <c r="M38" s="234"/>
      <c r="N38" s="234"/>
      <c r="O38" s="234"/>
      <c r="P38" s="235"/>
      <c r="Q38" s="117"/>
      <c r="R38" s="36"/>
    </row>
    <row r="39" spans="2:18" s="1" customFormat="1" ht="14.45" customHeight="1">
      <c r="B39" s="34"/>
      <c r="C39" s="35"/>
      <c r="D39" s="35"/>
      <c r="E39" s="35"/>
      <c r="F39" s="35"/>
      <c r="G39" s="35"/>
      <c r="H39" s="35"/>
      <c r="I39" s="35"/>
      <c r="J39" s="35"/>
      <c r="K39" s="35"/>
      <c r="L39" s="35"/>
      <c r="M39" s="35"/>
      <c r="N39" s="35"/>
      <c r="O39" s="35"/>
      <c r="P39" s="35"/>
      <c r="Q39" s="35"/>
      <c r="R39" s="36"/>
    </row>
    <row r="40" spans="2:18" s="1" customFormat="1" ht="14.45" customHeight="1">
      <c r="B40" s="34"/>
      <c r="C40" s="35"/>
      <c r="D40" s="35"/>
      <c r="E40" s="35"/>
      <c r="F40" s="35"/>
      <c r="G40" s="35"/>
      <c r="H40" s="35"/>
      <c r="I40" s="35"/>
      <c r="J40" s="35"/>
      <c r="K40" s="35"/>
      <c r="L40" s="35"/>
      <c r="M40" s="35"/>
      <c r="N40" s="35"/>
      <c r="O40" s="35"/>
      <c r="P40" s="35"/>
      <c r="Q40" s="35"/>
      <c r="R40" s="36"/>
    </row>
    <row r="41" spans="2:18" ht="13.5">
      <c r="B41" s="21"/>
      <c r="C41" s="25"/>
      <c r="D41" s="25"/>
      <c r="E41" s="25"/>
      <c r="F41" s="25"/>
      <c r="G41" s="25"/>
      <c r="H41" s="25"/>
      <c r="I41" s="25"/>
      <c r="J41" s="25"/>
      <c r="K41" s="25"/>
      <c r="L41" s="25"/>
      <c r="M41" s="25"/>
      <c r="N41" s="25"/>
      <c r="O41" s="25"/>
      <c r="P41" s="25"/>
      <c r="Q41" s="25"/>
      <c r="R41" s="22"/>
    </row>
    <row r="42" spans="2:18" ht="13.5">
      <c r="B42" s="21"/>
      <c r="C42" s="25"/>
      <c r="D42" s="25"/>
      <c r="E42" s="25"/>
      <c r="F42" s="25"/>
      <c r="G42" s="25"/>
      <c r="H42" s="25"/>
      <c r="I42" s="25"/>
      <c r="J42" s="25"/>
      <c r="K42" s="25"/>
      <c r="L42" s="25"/>
      <c r="M42" s="25"/>
      <c r="N42" s="25"/>
      <c r="O42" s="25"/>
      <c r="P42" s="25"/>
      <c r="Q42" s="25"/>
      <c r="R42" s="22"/>
    </row>
    <row r="43" spans="2:18" ht="13.5">
      <c r="B43" s="21"/>
      <c r="C43" s="25"/>
      <c r="D43" s="25"/>
      <c r="E43" s="25"/>
      <c r="F43" s="25"/>
      <c r="G43" s="25"/>
      <c r="H43" s="25"/>
      <c r="I43" s="25"/>
      <c r="J43" s="25"/>
      <c r="K43" s="25"/>
      <c r="L43" s="25"/>
      <c r="M43" s="25"/>
      <c r="N43" s="25"/>
      <c r="O43" s="25"/>
      <c r="P43" s="25"/>
      <c r="Q43" s="25"/>
      <c r="R43" s="22"/>
    </row>
    <row r="44" spans="2:18" ht="13.5">
      <c r="B44" s="21"/>
      <c r="C44" s="25"/>
      <c r="D44" s="25"/>
      <c r="E44" s="25"/>
      <c r="F44" s="25"/>
      <c r="G44" s="25"/>
      <c r="H44" s="25"/>
      <c r="I44" s="25"/>
      <c r="J44" s="25"/>
      <c r="K44" s="25"/>
      <c r="L44" s="25"/>
      <c r="M44" s="25"/>
      <c r="N44" s="25"/>
      <c r="O44" s="25"/>
      <c r="P44" s="25"/>
      <c r="Q44" s="25"/>
      <c r="R44" s="22"/>
    </row>
    <row r="45" spans="2:18" ht="13.5">
      <c r="B45" s="21"/>
      <c r="C45" s="25"/>
      <c r="D45" s="25"/>
      <c r="E45" s="25"/>
      <c r="F45" s="25"/>
      <c r="G45" s="25"/>
      <c r="H45" s="25"/>
      <c r="I45" s="25"/>
      <c r="J45" s="25"/>
      <c r="K45" s="25"/>
      <c r="L45" s="25"/>
      <c r="M45" s="25"/>
      <c r="N45" s="25"/>
      <c r="O45" s="25"/>
      <c r="P45" s="25"/>
      <c r="Q45" s="25"/>
      <c r="R45" s="22"/>
    </row>
    <row r="46" spans="2:18" ht="13.5">
      <c r="B46" s="21"/>
      <c r="C46" s="25"/>
      <c r="D46" s="25"/>
      <c r="E46" s="25"/>
      <c r="F46" s="25"/>
      <c r="G46" s="25"/>
      <c r="H46" s="25"/>
      <c r="I46" s="25"/>
      <c r="J46" s="25"/>
      <c r="K46" s="25"/>
      <c r="L46" s="25"/>
      <c r="M46" s="25"/>
      <c r="N46" s="25"/>
      <c r="O46" s="25"/>
      <c r="P46" s="25"/>
      <c r="Q46" s="25"/>
      <c r="R46" s="22"/>
    </row>
    <row r="47" spans="2:18" ht="13.5">
      <c r="B47" s="21"/>
      <c r="C47" s="25"/>
      <c r="D47" s="25"/>
      <c r="E47" s="25"/>
      <c r="F47" s="25"/>
      <c r="G47" s="25"/>
      <c r="H47" s="25"/>
      <c r="I47" s="25"/>
      <c r="J47" s="25"/>
      <c r="K47" s="25"/>
      <c r="L47" s="25"/>
      <c r="M47" s="25"/>
      <c r="N47" s="25"/>
      <c r="O47" s="25"/>
      <c r="P47" s="25"/>
      <c r="Q47" s="25"/>
      <c r="R47" s="22"/>
    </row>
    <row r="48" spans="2:18" ht="13.5">
      <c r="B48" s="21"/>
      <c r="C48" s="25"/>
      <c r="D48" s="25"/>
      <c r="E48" s="25"/>
      <c r="F48" s="25"/>
      <c r="G48" s="25"/>
      <c r="H48" s="25"/>
      <c r="I48" s="25"/>
      <c r="J48" s="25"/>
      <c r="K48" s="25"/>
      <c r="L48" s="25"/>
      <c r="M48" s="25"/>
      <c r="N48" s="25"/>
      <c r="O48" s="25"/>
      <c r="P48" s="25"/>
      <c r="Q48" s="25"/>
      <c r="R48" s="22"/>
    </row>
    <row r="49" spans="2:18" ht="13.5">
      <c r="B49" s="21"/>
      <c r="C49" s="25"/>
      <c r="D49" s="25"/>
      <c r="E49" s="25"/>
      <c r="F49" s="25"/>
      <c r="G49" s="25"/>
      <c r="H49" s="25"/>
      <c r="I49" s="25"/>
      <c r="J49" s="25"/>
      <c r="K49" s="25"/>
      <c r="L49" s="25"/>
      <c r="M49" s="25"/>
      <c r="N49" s="25"/>
      <c r="O49" s="25"/>
      <c r="P49" s="25"/>
      <c r="Q49" s="25"/>
      <c r="R49" s="22"/>
    </row>
    <row r="50" spans="2:18" s="1" customFormat="1">
      <c r="B50" s="34"/>
      <c r="C50" s="35"/>
      <c r="D50" s="49" t="s">
        <v>56</v>
      </c>
      <c r="E50" s="50"/>
      <c r="F50" s="50"/>
      <c r="G50" s="50"/>
      <c r="H50" s="51"/>
      <c r="I50" s="35"/>
      <c r="J50" s="49" t="s">
        <v>57</v>
      </c>
      <c r="K50" s="50"/>
      <c r="L50" s="50"/>
      <c r="M50" s="50"/>
      <c r="N50" s="50"/>
      <c r="O50" s="50"/>
      <c r="P50" s="51"/>
      <c r="Q50" s="35"/>
      <c r="R50" s="36"/>
    </row>
    <row r="51" spans="2:18" ht="13.5">
      <c r="B51" s="21"/>
      <c r="C51" s="25"/>
      <c r="D51" s="52"/>
      <c r="E51" s="25"/>
      <c r="F51" s="25"/>
      <c r="G51" s="25"/>
      <c r="H51" s="53"/>
      <c r="I51" s="25"/>
      <c r="J51" s="52"/>
      <c r="K51" s="25"/>
      <c r="L51" s="25"/>
      <c r="M51" s="25"/>
      <c r="N51" s="25"/>
      <c r="O51" s="25"/>
      <c r="P51" s="53"/>
      <c r="Q51" s="25"/>
      <c r="R51" s="22"/>
    </row>
    <row r="52" spans="2:18" ht="13.5">
      <c r="B52" s="21"/>
      <c r="C52" s="25"/>
      <c r="D52" s="52"/>
      <c r="E52" s="25"/>
      <c r="F52" s="25"/>
      <c r="G52" s="25"/>
      <c r="H52" s="53"/>
      <c r="I52" s="25"/>
      <c r="J52" s="52"/>
      <c r="K52" s="25"/>
      <c r="L52" s="25"/>
      <c r="M52" s="25"/>
      <c r="N52" s="25"/>
      <c r="O52" s="25"/>
      <c r="P52" s="53"/>
      <c r="Q52" s="25"/>
      <c r="R52" s="22"/>
    </row>
    <row r="53" spans="2:18" ht="13.5">
      <c r="B53" s="21"/>
      <c r="C53" s="25"/>
      <c r="D53" s="52"/>
      <c r="E53" s="25"/>
      <c r="F53" s="25"/>
      <c r="G53" s="25"/>
      <c r="H53" s="53"/>
      <c r="I53" s="25"/>
      <c r="J53" s="52"/>
      <c r="K53" s="25"/>
      <c r="L53" s="25"/>
      <c r="M53" s="25"/>
      <c r="N53" s="25"/>
      <c r="O53" s="25"/>
      <c r="P53" s="53"/>
      <c r="Q53" s="25"/>
      <c r="R53" s="22"/>
    </row>
    <row r="54" spans="2:18" ht="13.5">
      <c r="B54" s="21"/>
      <c r="C54" s="25"/>
      <c r="D54" s="52"/>
      <c r="E54" s="25"/>
      <c r="F54" s="25"/>
      <c r="G54" s="25"/>
      <c r="H54" s="53"/>
      <c r="I54" s="25"/>
      <c r="J54" s="52"/>
      <c r="K54" s="25"/>
      <c r="L54" s="25"/>
      <c r="M54" s="25"/>
      <c r="N54" s="25"/>
      <c r="O54" s="25"/>
      <c r="P54" s="53"/>
      <c r="Q54" s="25"/>
      <c r="R54" s="22"/>
    </row>
    <row r="55" spans="2:18" ht="13.5">
      <c r="B55" s="21"/>
      <c r="C55" s="25"/>
      <c r="D55" s="52"/>
      <c r="E55" s="25"/>
      <c r="F55" s="25"/>
      <c r="G55" s="25"/>
      <c r="H55" s="53"/>
      <c r="I55" s="25"/>
      <c r="J55" s="52"/>
      <c r="K55" s="25"/>
      <c r="L55" s="25"/>
      <c r="M55" s="25"/>
      <c r="N55" s="25"/>
      <c r="O55" s="25"/>
      <c r="P55" s="53"/>
      <c r="Q55" s="25"/>
      <c r="R55" s="22"/>
    </row>
    <row r="56" spans="2:18" ht="13.5">
      <c r="B56" s="21"/>
      <c r="C56" s="25"/>
      <c r="D56" s="52"/>
      <c r="E56" s="25"/>
      <c r="F56" s="25"/>
      <c r="G56" s="25"/>
      <c r="H56" s="53"/>
      <c r="I56" s="25"/>
      <c r="J56" s="52"/>
      <c r="K56" s="25"/>
      <c r="L56" s="25"/>
      <c r="M56" s="25"/>
      <c r="N56" s="25"/>
      <c r="O56" s="25"/>
      <c r="P56" s="53"/>
      <c r="Q56" s="25"/>
      <c r="R56" s="22"/>
    </row>
    <row r="57" spans="2:18" ht="13.5">
      <c r="B57" s="21"/>
      <c r="C57" s="25"/>
      <c r="D57" s="52"/>
      <c r="E57" s="25"/>
      <c r="F57" s="25"/>
      <c r="G57" s="25"/>
      <c r="H57" s="53"/>
      <c r="I57" s="25"/>
      <c r="J57" s="52"/>
      <c r="K57" s="25"/>
      <c r="L57" s="25"/>
      <c r="M57" s="25"/>
      <c r="N57" s="25"/>
      <c r="O57" s="25"/>
      <c r="P57" s="53"/>
      <c r="Q57" s="25"/>
      <c r="R57" s="22"/>
    </row>
    <row r="58" spans="2:18" ht="13.5">
      <c r="B58" s="21"/>
      <c r="C58" s="25"/>
      <c r="D58" s="52"/>
      <c r="E58" s="25"/>
      <c r="F58" s="25"/>
      <c r="G58" s="25"/>
      <c r="H58" s="53"/>
      <c r="I58" s="25"/>
      <c r="J58" s="52"/>
      <c r="K58" s="25"/>
      <c r="L58" s="25"/>
      <c r="M58" s="25"/>
      <c r="N58" s="25"/>
      <c r="O58" s="25"/>
      <c r="P58" s="53"/>
      <c r="Q58" s="25"/>
      <c r="R58" s="22"/>
    </row>
    <row r="59" spans="2:18" s="1" customFormat="1">
      <c r="B59" s="34"/>
      <c r="C59" s="35"/>
      <c r="D59" s="54" t="s">
        <v>58</v>
      </c>
      <c r="E59" s="55"/>
      <c r="F59" s="55"/>
      <c r="G59" s="56" t="s">
        <v>59</v>
      </c>
      <c r="H59" s="57"/>
      <c r="I59" s="35"/>
      <c r="J59" s="54" t="s">
        <v>58</v>
      </c>
      <c r="K59" s="55"/>
      <c r="L59" s="55"/>
      <c r="M59" s="55"/>
      <c r="N59" s="56" t="s">
        <v>59</v>
      </c>
      <c r="O59" s="55"/>
      <c r="P59" s="57"/>
      <c r="Q59" s="35"/>
      <c r="R59" s="36"/>
    </row>
    <row r="60" spans="2:18" ht="13.5">
      <c r="B60" s="21"/>
      <c r="C60" s="25"/>
      <c r="D60" s="25"/>
      <c r="E60" s="25"/>
      <c r="F60" s="25"/>
      <c r="G60" s="25"/>
      <c r="H60" s="25"/>
      <c r="I60" s="25"/>
      <c r="J60" s="25"/>
      <c r="K60" s="25"/>
      <c r="L60" s="25"/>
      <c r="M60" s="25"/>
      <c r="N60" s="25"/>
      <c r="O60" s="25"/>
      <c r="P60" s="25"/>
      <c r="Q60" s="25"/>
      <c r="R60" s="22"/>
    </row>
    <row r="61" spans="2:18" s="1" customFormat="1">
      <c r="B61" s="34"/>
      <c r="C61" s="35"/>
      <c r="D61" s="49" t="s">
        <v>60</v>
      </c>
      <c r="E61" s="50"/>
      <c r="F61" s="50"/>
      <c r="G61" s="50"/>
      <c r="H61" s="51"/>
      <c r="I61" s="35"/>
      <c r="J61" s="49" t="s">
        <v>61</v>
      </c>
      <c r="K61" s="50"/>
      <c r="L61" s="50"/>
      <c r="M61" s="50"/>
      <c r="N61" s="50"/>
      <c r="O61" s="50"/>
      <c r="P61" s="51"/>
      <c r="Q61" s="35"/>
      <c r="R61" s="36"/>
    </row>
    <row r="62" spans="2:18" ht="13.5">
      <c r="B62" s="21"/>
      <c r="C62" s="25"/>
      <c r="D62" s="52"/>
      <c r="E62" s="25"/>
      <c r="F62" s="25"/>
      <c r="G62" s="25"/>
      <c r="H62" s="53"/>
      <c r="I62" s="25"/>
      <c r="J62" s="52"/>
      <c r="K62" s="25"/>
      <c r="L62" s="25"/>
      <c r="M62" s="25"/>
      <c r="N62" s="25"/>
      <c r="O62" s="25"/>
      <c r="P62" s="53"/>
      <c r="Q62" s="25"/>
      <c r="R62" s="22"/>
    </row>
    <row r="63" spans="2:18" ht="13.5">
      <c r="B63" s="21"/>
      <c r="C63" s="25"/>
      <c r="D63" s="52"/>
      <c r="E63" s="25"/>
      <c r="F63" s="25"/>
      <c r="G63" s="25"/>
      <c r="H63" s="53"/>
      <c r="I63" s="25"/>
      <c r="J63" s="52"/>
      <c r="K63" s="25"/>
      <c r="L63" s="25"/>
      <c r="M63" s="25"/>
      <c r="N63" s="25"/>
      <c r="O63" s="25"/>
      <c r="P63" s="53"/>
      <c r="Q63" s="25"/>
      <c r="R63" s="22"/>
    </row>
    <row r="64" spans="2:18" ht="13.5">
      <c r="B64" s="21"/>
      <c r="C64" s="25"/>
      <c r="D64" s="52"/>
      <c r="E64" s="25"/>
      <c r="F64" s="25"/>
      <c r="G64" s="25"/>
      <c r="H64" s="53"/>
      <c r="I64" s="25"/>
      <c r="J64" s="52"/>
      <c r="K64" s="25"/>
      <c r="L64" s="25"/>
      <c r="M64" s="25"/>
      <c r="N64" s="25"/>
      <c r="O64" s="25"/>
      <c r="P64" s="53"/>
      <c r="Q64" s="25"/>
      <c r="R64" s="22"/>
    </row>
    <row r="65" spans="2:21" ht="13.5">
      <c r="B65" s="21"/>
      <c r="C65" s="25"/>
      <c r="D65" s="52"/>
      <c r="E65" s="25"/>
      <c r="F65" s="25"/>
      <c r="G65" s="25"/>
      <c r="H65" s="53"/>
      <c r="I65" s="25"/>
      <c r="J65" s="52"/>
      <c r="K65" s="25"/>
      <c r="L65" s="25"/>
      <c r="M65" s="25"/>
      <c r="N65" s="25"/>
      <c r="O65" s="25"/>
      <c r="P65" s="53"/>
      <c r="Q65" s="25"/>
      <c r="R65" s="22"/>
    </row>
    <row r="66" spans="2:21" ht="13.5">
      <c r="B66" s="21"/>
      <c r="C66" s="25"/>
      <c r="D66" s="52"/>
      <c r="E66" s="25"/>
      <c r="F66" s="25"/>
      <c r="G66" s="25"/>
      <c r="H66" s="53"/>
      <c r="I66" s="25"/>
      <c r="J66" s="52"/>
      <c r="K66" s="25"/>
      <c r="L66" s="25"/>
      <c r="M66" s="25"/>
      <c r="N66" s="25"/>
      <c r="O66" s="25"/>
      <c r="P66" s="53"/>
      <c r="Q66" s="25"/>
      <c r="R66" s="22"/>
    </row>
    <row r="67" spans="2:21" ht="13.5">
      <c r="B67" s="21"/>
      <c r="C67" s="25"/>
      <c r="D67" s="52"/>
      <c r="E67" s="25"/>
      <c r="F67" s="25"/>
      <c r="G67" s="25"/>
      <c r="H67" s="53"/>
      <c r="I67" s="25"/>
      <c r="J67" s="52"/>
      <c r="K67" s="25"/>
      <c r="L67" s="25"/>
      <c r="M67" s="25"/>
      <c r="N67" s="25"/>
      <c r="O67" s="25"/>
      <c r="P67" s="53"/>
      <c r="Q67" s="25"/>
      <c r="R67" s="22"/>
    </row>
    <row r="68" spans="2:21" ht="13.5">
      <c r="B68" s="21"/>
      <c r="C68" s="25"/>
      <c r="D68" s="52"/>
      <c r="E68" s="25"/>
      <c r="F68" s="25"/>
      <c r="G68" s="25"/>
      <c r="H68" s="53"/>
      <c r="I68" s="25"/>
      <c r="J68" s="52"/>
      <c r="K68" s="25"/>
      <c r="L68" s="25"/>
      <c r="M68" s="25"/>
      <c r="N68" s="25"/>
      <c r="O68" s="25"/>
      <c r="P68" s="53"/>
      <c r="Q68" s="25"/>
      <c r="R68" s="22"/>
    </row>
    <row r="69" spans="2:21" ht="13.5">
      <c r="B69" s="21"/>
      <c r="C69" s="25"/>
      <c r="D69" s="52"/>
      <c r="E69" s="25"/>
      <c r="F69" s="25"/>
      <c r="G69" s="25"/>
      <c r="H69" s="53"/>
      <c r="I69" s="25"/>
      <c r="J69" s="52"/>
      <c r="K69" s="25"/>
      <c r="L69" s="25"/>
      <c r="M69" s="25"/>
      <c r="N69" s="25"/>
      <c r="O69" s="25"/>
      <c r="P69" s="53"/>
      <c r="Q69" s="25"/>
      <c r="R69" s="22"/>
    </row>
    <row r="70" spans="2:21" s="1" customFormat="1">
      <c r="B70" s="34"/>
      <c r="C70" s="35"/>
      <c r="D70" s="54" t="s">
        <v>58</v>
      </c>
      <c r="E70" s="55"/>
      <c r="F70" s="55"/>
      <c r="G70" s="56" t="s">
        <v>59</v>
      </c>
      <c r="H70" s="57"/>
      <c r="I70" s="35"/>
      <c r="J70" s="54" t="s">
        <v>58</v>
      </c>
      <c r="K70" s="55"/>
      <c r="L70" s="55"/>
      <c r="M70" s="55"/>
      <c r="N70" s="56" t="s">
        <v>59</v>
      </c>
      <c r="O70" s="55"/>
      <c r="P70" s="57"/>
      <c r="Q70" s="35"/>
      <c r="R70" s="36"/>
    </row>
    <row r="71" spans="2:21" s="1" customFormat="1" ht="14.45" customHeight="1">
      <c r="B71" s="58"/>
      <c r="C71" s="59"/>
      <c r="D71" s="59"/>
      <c r="E71" s="59"/>
      <c r="F71" s="59"/>
      <c r="G71" s="59"/>
      <c r="H71" s="59"/>
      <c r="I71" s="59"/>
      <c r="J71" s="59"/>
      <c r="K71" s="59"/>
      <c r="L71" s="59"/>
      <c r="M71" s="59"/>
      <c r="N71" s="59"/>
      <c r="O71" s="59"/>
      <c r="P71" s="59"/>
      <c r="Q71" s="59"/>
      <c r="R71" s="60"/>
    </row>
    <row r="75" spans="2:21" s="1" customFormat="1" ht="6.95" customHeight="1">
      <c r="B75" s="125"/>
      <c r="C75" s="126"/>
      <c r="D75" s="126"/>
      <c r="E75" s="126"/>
      <c r="F75" s="126"/>
      <c r="G75" s="126"/>
      <c r="H75" s="126"/>
      <c r="I75" s="126"/>
      <c r="J75" s="126"/>
      <c r="K75" s="126"/>
      <c r="L75" s="126"/>
      <c r="M75" s="126"/>
      <c r="N75" s="126"/>
      <c r="O75" s="126"/>
      <c r="P75" s="126"/>
      <c r="Q75" s="126"/>
      <c r="R75" s="127"/>
    </row>
    <row r="76" spans="2:21" s="1" customFormat="1" ht="36.950000000000003" customHeight="1">
      <c r="B76" s="34"/>
      <c r="C76" s="180" t="s">
        <v>114</v>
      </c>
      <c r="D76" s="181"/>
      <c r="E76" s="181"/>
      <c r="F76" s="181"/>
      <c r="G76" s="181"/>
      <c r="H76" s="181"/>
      <c r="I76" s="181"/>
      <c r="J76" s="181"/>
      <c r="K76" s="181"/>
      <c r="L76" s="181"/>
      <c r="M76" s="181"/>
      <c r="N76" s="181"/>
      <c r="O76" s="181"/>
      <c r="P76" s="181"/>
      <c r="Q76" s="181"/>
      <c r="R76" s="36"/>
      <c r="T76" s="128"/>
      <c r="U76" s="128"/>
    </row>
    <row r="77" spans="2:21" s="1" customFormat="1" ht="6.95" customHeight="1">
      <c r="B77" s="34"/>
      <c r="C77" s="35"/>
      <c r="D77" s="35"/>
      <c r="E77" s="35"/>
      <c r="F77" s="35"/>
      <c r="G77" s="35"/>
      <c r="H77" s="35"/>
      <c r="I77" s="35"/>
      <c r="J77" s="35"/>
      <c r="K77" s="35"/>
      <c r="L77" s="35"/>
      <c r="M77" s="35"/>
      <c r="N77" s="35"/>
      <c r="O77" s="35"/>
      <c r="P77" s="35"/>
      <c r="Q77" s="35"/>
      <c r="R77" s="36"/>
      <c r="T77" s="128"/>
      <c r="U77" s="128"/>
    </row>
    <row r="78" spans="2:21" s="1" customFormat="1" ht="30" customHeight="1">
      <c r="B78" s="34"/>
      <c r="C78" s="29" t="s">
        <v>19</v>
      </c>
      <c r="D78" s="35"/>
      <c r="E78" s="35"/>
      <c r="F78" s="225" t="str">
        <f>F6</f>
        <v>Rekonstrukce ohřevu TUV, nemocnice Boskovice - revize 01</v>
      </c>
      <c r="G78" s="226"/>
      <c r="H78" s="226"/>
      <c r="I78" s="226"/>
      <c r="J78" s="226"/>
      <c r="K78" s="226"/>
      <c r="L78" s="226"/>
      <c r="M78" s="226"/>
      <c r="N78" s="226"/>
      <c r="O78" s="226"/>
      <c r="P78" s="226"/>
      <c r="Q78" s="35"/>
      <c r="R78" s="36"/>
      <c r="T78" s="128"/>
      <c r="U78" s="128"/>
    </row>
    <row r="79" spans="2:21" s="1" customFormat="1" ht="36.950000000000003" customHeight="1">
      <c r="B79" s="34"/>
      <c r="C79" s="68" t="s">
        <v>110</v>
      </c>
      <c r="D79" s="35"/>
      <c r="E79" s="35"/>
      <c r="F79" s="200" t="str">
        <f>F7</f>
        <v>D.1.4.2 - Elektro a MaR</v>
      </c>
      <c r="G79" s="227"/>
      <c r="H79" s="227"/>
      <c r="I79" s="227"/>
      <c r="J79" s="227"/>
      <c r="K79" s="227"/>
      <c r="L79" s="227"/>
      <c r="M79" s="227"/>
      <c r="N79" s="227"/>
      <c r="O79" s="227"/>
      <c r="P79" s="227"/>
      <c r="Q79" s="35"/>
      <c r="R79" s="36"/>
      <c r="T79" s="128"/>
      <c r="U79" s="128"/>
    </row>
    <row r="80" spans="2:21" s="1" customFormat="1" ht="6.95" customHeight="1">
      <c r="B80" s="34"/>
      <c r="C80" s="35"/>
      <c r="D80" s="35"/>
      <c r="E80" s="35"/>
      <c r="F80" s="35"/>
      <c r="G80" s="35"/>
      <c r="H80" s="35"/>
      <c r="I80" s="35"/>
      <c r="J80" s="35"/>
      <c r="K80" s="35"/>
      <c r="L80" s="35"/>
      <c r="M80" s="35"/>
      <c r="N80" s="35"/>
      <c r="O80" s="35"/>
      <c r="P80" s="35"/>
      <c r="Q80" s="35"/>
      <c r="R80" s="36"/>
      <c r="T80" s="128"/>
      <c r="U80" s="128"/>
    </row>
    <row r="81" spans="2:65" s="1" customFormat="1" ht="18" customHeight="1">
      <c r="B81" s="34"/>
      <c r="C81" s="29" t="s">
        <v>26</v>
      </c>
      <c r="D81" s="35"/>
      <c r="E81" s="35"/>
      <c r="F81" s="27" t="str">
        <f>F9</f>
        <v>Boskovice</v>
      </c>
      <c r="G81" s="35"/>
      <c r="H81" s="35"/>
      <c r="I81" s="35"/>
      <c r="J81" s="35"/>
      <c r="K81" s="29" t="s">
        <v>28</v>
      </c>
      <c r="L81" s="35"/>
      <c r="M81" s="229" t="str">
        <f>IF(O9="","",O9)</f>
        <v>3.5.2017</v>
      </c>
      <c r="N81" s="229"/>
      <c r="O81" s="229"/>
      <c r="P81" s="229"/>
      <c r="Q81" s="35"/>
      <c r="R81" s="36"/>
      <c r="T81" s="128"/>
      <c r="U81" s="128"/>
    </row>
    <row r="82" spans="2:65" s="1" customFormat="1" ht="6.95" customHeight="1">
      <c r="B82" s="34"/>
      <c r="C82" s="35"/>
      <c r="D82" s="35"/>
      <c r="E82" s="35"/>
      <c r="F82" s="35"/>
      <c r="G82" s="35"/>
      <c r="H82" s="35"/>
      <c r="I82" s="35"/>
      <c r="J82" s="35"/>
      <c r="K82" s="35"/>
      <c r="L82" s="35"/>
      <c r="M82" s="35"/>
      <c r="N82" s="35"/>
      <c r="O82" s="35"/>
      <c r="P82" s="35"/>
      <c r="Q82" s="35"/>
      <c r="R82" s="36"/>
      <c r="T82" s="128"/>
      <c r="U82" s="128"/>
    </row>
    <row r="83" spans="2:65" s="1" customFormat="1">
      <c r="B83" s="34"/>
      <c r="C83" s="29" t="s">
        <v>32</v>
      </c>
      <c r="D83" s="35"/>
      <c r="E83" s="35"/>
      <c r="F83" s="27" t="str">
        <f>E12</f>
        <v>Město Boskovice, Masarykovo nám. 4/2</v>
      </c>
      <c r="G83" s="35"/>
      <c r="H83" s="35"/>
      <c r="I83" s="35"/>
      <c r="J83" s="35"/>
      <c r="K83" s="29" t="s">
        <v>38</v>
      </c>
      <c r="L83" s="35"/>
      <c r="M83" s="184" t="str">
        <f>E18</f>
        <v>Ing. Michal Pátek</v>
      </c>
      <c r="N83" s="184"/>
      <c r="O83" s="184"/>
      <c r="P83" s="184"/>
      <c r="Q83" s="184"/>
      <c r="R83" s="36"/>
      <c r="T83" s="128"/>
      <c r="U83" s="128"/>
    </row>
    <row r="84" spans="2:65" s="1" customFormat="1" ht="14.45" customHeight="1">
      <c r="B84" s="34"/>
      <c r="C84" s="29" t="s">
        <v>36</v>
      </c>
      <c r="D84" s="35"/>
      <c r="E84" s="35"/>
      <c r="F84" s="27" t="str">
        <f>IF(E15="","",E15)</f>
        <v>Dle výběrového řízení</v>
      </c>
      <c r="G84" s="35"/>
      <c r="H84" s="35"/>
      <c r="I84" s="35"/>
      <c r="J84" s="35"/>
      <c r="K84" s="29" t="s">
        <v>41</v>
      </c>
      <c r="L84" s="35"/>
      <c r="M84" s="184" t="str">
        <f>E21</f>
        <v>Ing. Michal Pátek</v>
      </c>
      <c r="N84" s="184"/>
      <c r="O84" s="184"/>
      <c r="P84" s="184"/>
      <c r="Q84" s="184"/>
      <c r="R84" s="36"/>
      <c r="T84" s="128"/>
      <c r="U84" s="128"/>
    </row>
    <row r="85" spans="2:65" s="1" customFormat="1" ht="10.35" customHeight="1">
      <c r="B85" s="34"/>
      <c r="C85" s="35"/>
      <c r="D85" s="35"/>
      <c r="E85" s="35"/>
      <c r="F85" s="35"/>
      <c r="G85" s="35"/>
      <c r="H85" s="35"/>
      <c r="I85" s="35"/>
      <c r="J85" s="35"/>
      <c r="K85" s="35"/>
      <c r="L85" s="35"/>
      <c r="M85" s="35"/>
      <c r="N85" s="35"/>
      <c r="O85" s="35"/>
      <c r="P85" s="35"/>
      <c r="Q85" s="35"/>
      <c r="R85" s="36"/>
      <c r="T85" s="128"/>
      <c r="U85" s="128"/>
    </row>
    <row r="86" spans="2:65" s="1" customFormat="1" ht="29.25" customHeight="1">
      <c r="B86" s="34"/>
      <c r="C86" s="236" t="s">
        <v>115</v>
      </c>
      <c r="D86" s="237"/>
      <c r="E86" s="237"/>
      <c r="F86" s="237"/>
      <c r="G86" s="237"/>
      <c r="H86" s="117"/>
      <c r="I86" s="117"/>
      <c r="J86" s="117"/>
      <c r="K86" s="117"/>
      <c r="L86" s="117"/>
      <c r="M86" s="117"/>
      <c r="N86" s="236" t="s">
        <v>116</v>
      </c>
      <c r="O86" s="237"/>
      <c r="P86" s="237"/>
      <c r="Q86" s="237"/>
      <c r="R86" s="36"/>
      <c r="T86" s="128"/>
      <c r="U86" s="128"/>
    </row>
    <row r="87" spans="2:65" s="1" customFormat="1" ht="10.35" customHeight="1">
      <c r="B87" s="34"/>
      <c r="C87" s="35"/>
      <c r="D87" s="35"/>
      <c r="E87" s="35"/>
      <c r="F87" s="35"/>
      <c r="G87" s="35"/>
      <c r="H87" s="35"/>
      <c r="I87" s="35"/>
      <c r="J87" s="35"/>
      <c r="K87" s="35"/>
      <c r="L87" s="35"/>
      <c r="M87" s="35"/>
      <c r="N87" s="35"/>
      <c r="O87" s="35"/>
      <c r="P87" s="35"/>
      <c r="Q87" s="35"/>
      <c r="R87" s="36"/>
      <c r="T87" s="128"/>
      <c r="U87" s="128"/>
    </row>
    <row r="88" spans="2:65" s="1" customFormat="1" ht="29.25" customHeight="1">
      <c r="B88" s="34"/>
      <c r="C88" s="129" t="s">
        <v>117</v>
      </c>
      <c r="D88" s="35"/>
      <c r="E88" s="35"/>
      <c r="F88" s="35"/>
      <c r="G88" s="35"/>
      <c r="H88" s="35"/>
      <c r="I88" s="35"/>
      <c r="J88" s="35"/>
      <c r="K88" s="35"/>
      <c r="L88" s="35"/>
      <c r="M88" s="35"/>
      <c r="N88" s="221">
        <f>N116</f>
        <v>0</v>
      </c>
      <c r="O88" s="238"/>
      <c r="P88" s="238"/>
      <c r="Q88" s="238"/>
      <c r="R88" s="36"/>
      <c r="T88" s="128"/>
      <c r="U88" s="128"/>
      <c r="AU88" s="17" t="s">
        <v>118</v>
      </c>
    </row>
    <row r="89" spans="2:65" s="6" customFormat="1" ht="24.95" customHeight="1">
      <c r="B89" s="130"/>
      <c r="C89" s="131"/>
      <c r="D89" s="132" t="s">
        <v>759</v>
      </c>
      <c r="E89" s="131"/>
      <c r="F89" s="131"/>
      <c r="G89" s="131"/>
      <c r="H89" s="131"/>
      <c r="I89" s="131"/>
      <c r="J89" s="131"/>
      <c r="K89" s="131"/>
      <c r="L89" s="131"/>
      <c r="M89" s="131"/>
      <c r="N89" s="239">
        <f>N117</f>
        <v>0</v>
      </c>
      <c r="O89" s="240"/>
      <c r="P89" s="240"/>
      <c r="Q89" s="240"/>
      <c r="R89" s="133"/>
      <c r="T89" s="134"/>
      <c r="U89" s="134"/>
    </row>
    <row r="90" spans="2:65" s="1" customFormat="1" ht="21.75" customHeight="1">
      <c r="B90" s="34"/>
      <c r="C90" s="35"/>
      <c r="D90" s="35"/>
      <c r="E90" s="35"/>
      <c r="F90" s="35"/>
      <c r="G90" s="35"/>
      <c r="H90" s="35"/>
      <c r="I90" s="35"/>
      <c r="J90" s="35"/>
      <c r="K90" s="35"/>
      <c r="L90" s="35"/>
      <c r="M90" s="35"/>
      <c r="N90" s="35"/>
      <c r="O90" s="35"/>
      <c r="P90" s="35"/>
      <c r="Q90" s="35"/>
      <c r="R90" s="36"/>
      <c r="T90" s="128"/>
      <c r="U90" s="128"/>
    </row>
    <row r="91" spans="2:65" s="1" customFormat="1" ht="29.25" customHeight="1">
      <c r="B91" s="34"/>
      <c r="C91" s="129" t="s">
        <v>128</v>
      </c>
      <c r="D91" s="35"/>
      <c r="E91" s="35"/>
      <c r="F91" s="35"/>
      <c r="G91" s="35"/>
      <c r="H91" s="35"/>
      <c r="I91" s="35"/>
      <c r="J91" s="35"/>
      <c r="K91" s="35"/>
      <c r="L91" s="35"/>
      <c r="M91" s="35"/>
      <c r="N91" s="238">
        <f>ROUND(N92+N93+N94+N95+N96+N97,2)</f>
        <v>0</v>
      </c>
      <c r="O91" s="242"/>
      <c r="P91" s="242"/>
      <c r="Q91" s="242"/>
      <c r="R91" s="36"/>
      <c r="T91" s="139"/>
      <c r="U91" s="140" t="s">
        <v>46</v>
      </c>
    </row>
    <row r="92" spans="2:65" s="1" customFormat="1" ht="18" customHeight="1">
      <c r="B92" s="34"/>
      <c r="C92" s="35"/>
      <c r="D92" s="218" t="s">
        <v>129</v>
      </c>
      <c r="E92" s="219"/>
      <c r="F92" s="219"/>
      <c r="G92" s="219"/>
      <c r="H92" s="219"/>
      <c r="I92" s="35"/>
      <c r="J92" s="35"/>
      <c r="K92" s="35"/>
      <c r="L92" s="35"/>
      <c r="M92" s="35"/>
      <c r="N92" s="216">
        <f>ROUND(N88*T92,2)</f>
        <v>0</v>
      </c>
      <c r="O92" s="217"/>
      <c r="P92" s="217"/>
      <c r="Q92" s="217"/>
      <c r="R92" s="36"/>
      <c r="S92" s="141"/>
      <c r="T92" s="142"/>
      <c r="U92" s="143" t="s">
        <v>47</v>
      </c>
      <c r="V92" s="144"/>
      <c r="W92" s="144"/>
      <c r="X92" s="144"/>
      <c r="Y92" s="144"/>
      <c r="Z92" s="144"/>
      <c r="AA92" s="144"/>
      <c r="AB92" s="144"/>
      <c r="AC92" s="144"/>
      <c r="AD92" s="144"/>
      <c r="AE92" s="144"/>
      <c r="AF92" s="144"/>
      <c r="AG92" s="144"/>
      <c r="AH92" s="144"/>
      <c r="AI92" s="144"/>
      <c r="AJ92" s="144"/>
      <c r="AK92" s="144"/>
      <c r="AL92" s="144"/>
      <c r="AM92" s="144"/>
      <c r="AN92" s="144"/>
      <c r="AO92" s="144"/>
      <c r="AP92" s="144"/>
      <c r="AQ92" s="144"/>
      <c r="AR92" s="144"/>
      <c r="AS92" s="144"/>
      <c r="AT92" s="144"/>
      <c r="AU92" s="144"/>
      <c r="AV92" s="144"/>
      <c r="AW92" s="144"/>
      <c r="AX92" s="144"/>
      <c r="AY92" s="145" t="s">
        <v>130</v>
      </c>
      <c r="AZ92" s="144"/>
      <c r="BA92" s="144"/>
      <c r="BB92" s="144"/>
      <c r="BC92" s="144"/>
      <c r="BD92" s="144"/>
      <c r="BE92" s="146">
        <f t="shared" ref="BE92:BE97" si="0">IF(U92="základní",N92,0)</f>
        <v>0</v>
      </c>
      <c r="BF92" s="146">
        <f t="shared" ref="BF92:BF97" si="1">IF(U92="snížená",N92,0)</f>
        <v>0</v>
      </c>
      <c r="BG92" s="146">
        <f t="shared" ref="BG92:BG97" si="2">IF(U92="zákl. přenesená",N92,0)</f>
        <v>0</v>
      </c>
      <c r="BH92" s="146">
        <f t="shared" ref="BH92:BH97" si="3">IF(U92="sníž. přenesená",N92,0)</f>
        <v>0</v>
      </c>
      <c r="BI92" s="146">
        <f t="shared" ref="BI92:BI97" si="4">IF(U92="nulová",N92,0)</f>
        <v>0</v>
      </c>
      <c r="BJ92" s="145" t="s">
        <v>25</v>
      </c>
      <c r="BK92" s="144"/>
      <c r="BL92" s="144"/>
      <c r="BM92" s="144"/>
    </row>
    <row r="93" spans="2:65" s="1" customFormat="1" ht="18" customHeight="1">
      <c r="B93" s="34"/>
      <c r="C93" s="35"/>
      <c r="D93" s="218" t="s">
        <v>131</v>
      </c>
      <c r="E93" s="219"/>
      <c r="F93" s="219"/>
      <c r="G93" s="219"/>
      <c r="H93" s="219"/>
      <c r="I93" s="35"/>
      <c r="J93" s="35"/>
      <c r="K93" s="35"/>
      <c r="L93" s="35"/>
      <c r="M93" s="35"/>
      <c r="N93" s="216">
        <f>ROUND(N88*T93,2)</f>
        <v>0</v>
      </c>
      <c r="O93" s="217"/>
      <c r="P93" s="217"/>
      <c r="Q93" s="217"/>
      <c r="R93" s="36"/>
      <c r="S93" s="141"/>
      <c r="T93" s="142"/>
      <c r="U93" s="143" t="s">
        <v>47</v>
      </c>
      <c r="V93" s="144"/>
      <c r="W93" s="144"/>
      <c r="X93" s="144"/>
      <c r="Y93" s="144"/>
      <c r="Z93" s="144"/>
      <c r="AA93" s="144"/>
      <c r="AB93" s="144"/>
      <c r="AC93" s="144"/>
      <c r="AD93" s="144"/>
      <c r="AE93" s="144"/>
      <c r="AF93" s="144"/>
      <c r="AG93" s="144"/>
      <c r="AH93" s="144"/>
      <c r="AI93" s="144"/>
      <c r="AJ93" s="144"/>
      <c r="AK93" s="144"/>
      <c r="AL93" s="144"/>
      <c r="AM93" s="144"/>
      <c r="AN93" s="144"/>
      <c r="AO93" s="144"/>
      <c r="AP93" s="144"/>
      <c r="AQ93" s="144"/>
      <c r="AR93" s="144"/>
      <c r="AS93" s="144"/>
      <c r="AT93" s="144"/>
      <c r="AU93" s="144"/>
      <c r="AV93" s="144"/>
      <c r="AW93" s="144"/>
      <c r="AX93" s="144"/>
      <c r="AY93" s="145" t="s">
        <v>130</v>
      </c>
      <c r="AZ93" s="144"/>
      <c r="BA93" s="144"/>
      <c r="BB93" s="144"/>
      <c r="BC93" s="144"/>
      <c r="BD93" s="144"/>
      <c r="BE93" s="146">
        <f t="shared" si="0"/>
        <v>0</v>
      </c>
      <c r="BF93" s="146">
        <f t="shared" si="1"/>
        <v>0</v>
      </c>
      <c r="BG93" s="146">
        <f t="shared" si="2"/>
        <v>0</v>
      </c>
      <c r="BH93" s="146">
        <f t="shared" si="3"/>
        <v>0</v>
      </c>
      <c r="BI93" s="146">
        <f t="shared" si="4"/>
        <v>0</v>
      </c>
      <c r="BJ93" s="145" t="s">
        <v>25</v>
      </c>
      <c r="BK93" s="144"/>
      <c r="BL93" s="144"/>
      <c r="BM93" s="144"/>
    </row>
    <row r="94" spans="2:65" s="1" customFormat="1" ht="18" customHeight="1">
      <c r="B94" s="34"/>
      <c r="C94" s="35"/>
      <c r="D94" s="218" t="s">
        <v>132</v>
      </c>
      <c r="E94" s="219"/>
      <c r="F94" s="219"/>
      <c r="G94" s="219"/>
      <c r="H94" s="219"/>
      <c r="I94" s="35"/>
      <c r="J94" s="35"/>
      <c r="K94" s="35"/>
      <c r="L94" s="35"/>
      <c r="M94" s="35"/>
      <c r="N94" s="216">
        <f>ROUND(N88*T94,2)</f>
        <v>0</v>
      </c>
      <c r="O94" s="217"/>
      <c r="P94" s="217"/>
      <c r="Q94" s="217"/>
      <c r="R94" s="36"/>
      <c r="S94" s="141"/>
      <c r="T94" s="142"/>
      <c r="U94" s="143" t="s">
        <v>47</v>
      </c>
      <c r="V94" s="144"/>
      <c r="W94" s="144"/>
      <c r="X94" s="144"/>
      <c r="Y94" s="144"/>
      <c r="Z94" s="144"/>
      <c r="AA94" s="144"/>
      <c r="AB94" s="144"/>
      <c r="AC94" s="144"/>
      <c r="AD94" s="144"/>
      <c r="AE94" s="144"/>
      <c r="AF94" s="144"/>
      <c r="AG94" s="144"/>
      <c r="AH94" s="144"/>
      <c r="AI94" s="144"/>
      <c r="AJ94" s="144"/>
      <c r="AK94" s="144"/>
      <c r="AL94" s="144"/>
      <c r="AM94" s="144"/>
      <c r="AN94" s="144"/>
      <c r="AO94" s="144"/>
      <c r="AP94" s="144"/>
      <c r="AQ94" s="144"/>
      <c r="AR94" s="144"/>
      <c r="AS94" s="144"/>
      <c r="AT94" s="144"/>
      <c r="AU94" s="144"/>
      <c r="AV94" s="144"/>
      <c r="AW94" s="144"/>
      <c r="AX94" s="144"/>
      <c r="AY94" s="145" t="s">
        <v>130</v>
      </c>
      <c r="AZ94" s="144"/>
      <c r="BA94" s="144"/>
      <c r="BB94" s="144"/>
      <c r="BC94" s="144"/>
      <c r="BD94" s="144"/>
      <c r="BE94" s="146">
        <f t="shared" si="0"/>
        <v>0</v>
      </c>
      <c r="BF94" s="146">
        <f t="shared" si="1"/>
        <v>0</v>
      </c>
      <c r="BG94" s="146">
        <f t="shared" si="2"/>
        <v>0</v>
      </c>
      <c r="BH94" s="146">
        <f t="shared" si="3"/>
        <v>0</v>
      </c>
      <c r="BI94" s="146">
        <f t="shared" si="4"/>
        <v>0</v>
      </c>
      <c r="BJ94" s="145" t="s">
        <v>25</v>
      </c>
      <c r="BK94" s="144"/>
      <c r="BL94" s="144"/>
      <c r="BM94" s="144"/>
    </row>
    <row r="95" spans="2:65" s="1" customFormat="1" ht="18" customHeight="1">
      <c r="B95" s="34"/>
      <c r="C95" s="35"/>
      <c r="D95" s="218" t="s">
        <v>133</v>
      </c>
      <c r="E95" s="219"/>
      <c r="F95" s="219"/>
      <c r="G95" s="219"/>
      <c r="H95" s="219"/>
      <c r="I95" s="35"/>
      <c r="J95" s="35"/>
      <c r="K95" s="35"/>
      <c r="L95" s="35"/>
      <c r="M95" s="35"/>
      <c r="N95" s="216">
        <f>ROUND(N88*T95,2)</f>
        <v>0</v>
      </c>
      <c r="O95" s="217"/>
      <c r="P95" s="217"/>
      <c r="Q95" s="217"/>
      <c r="R95" s="36"/>
      <c r="S95" s="141"/>
      <c r="T95" s="142"/>
      <c r="U95" s="143" t="s">
        <v>47</v>
      </c>
      <c r="V95" s="144"/>
      <c r="W95" s="144"/>
      <c r="X95" s="144"/>
      <c r="Y95" s="144"/>
      <c r="Z95" s="144"/>
      <c r="AA95" s="144"/>
      <c r="AB95" s="144"/>
      <c r="AC95" s="144"/>
      <c r="AD95" s="144"/>
      <c r="AE95" s="144"/>
      <c r="AF95" s="144"/>
      <c r="AG95" s="144"/>
      <c r="AH95" s="144"/>
      <c r="AI95" s="144"/>
      <c r="AJ95" s="144"/>
      <c r="AK95" s="144"/>
      <c r="AL95" s="144"/>
      <c r="AM95" s="144"/>
      <c r="AN95" s="144"/>
      <c r="AO95" s="144"/>
      <c r="AP95" s="144"/>
      <c r="AQ95" s="144"/>
      <c r="AR95" s="144"/>
      <c r="AS95" s="144"/>
      <c r="AT95" s="144"/>
      <c r="AU95" s="144"/>
      <c r="AV95" s="144"/>
      <c r="AW95" s="144"/>
      <c r="AX95" s="144"/>
      <c r="AY95" s="145" t="s">
        <v>130</v>
      </c>
      <c r="AZ95" s="144"/>
      <c r="BA95" s="144"/>
      <c r="BB95" s="144"/>
      <c r="BC95" s="144"/>
      <c r="BD95" s="144"/>
      <c r="BE95" s="146">
        <f t="shared" si="0"/>
        <v>0</v>
      </c>
      <c r="BF95" s="146">
        <f t="shared" si="1"/>
        <v>0</v>
      </c>
      <c r="BG95" s="146">
        <f t="shared" si="2"/>
        <v>0</v>
      </c>
      <c r="BH95" s="146">
        <f t="shared" si="3"/>
        <v>0</v>
      </c>
      <c r="BI95" s="146">
        <f t="shared" si="4"/>
        <v>0</v>
      </c>
      <c r="BJ95" s="145" t="s">
        <v>25</v>
      </c>
      <c r="BK95" s="144"/>
      <c r="BL95" s="144"/>
      <c r="BM95" s="144"/>
    </row>
    <row r="96" spans="2:65" s="1" customFormat="1" ht="18" customHeight="1">
      <c r="B96" s="34"/>
      <c r="C96" s="35"/>
      <c r="D96" s="218" t="s">
        <v>134</v>
      </c>
      <c r="E96" s="219"/>
      <c r="F96" s="219"/>
      <c r="G96" s="219"/>
      <c r="H96" s="219"/>
      <c r="I96" s="35"/>
      <c r="J96" s="35"/>
      <c r="K96" s="35"/>
      <c r="L96" s="35"/>
      <c r="M96" s="35"/>
      <c r="N96" s="216">
        <f>ROUND(N88*T96,2)</f>
        <v>0</v>
      </c>
      <c r="O96" s="217"/>
      <c r="P96" s="217"/>
      <c r="Q96" s="217"/>
      <c r="R96" s="36"/>
      <c r="S96" s="141"/>
      <c r="T96" s="142"/>
      <c r="U96" s="143" t="s">
        <v>47</v>
      </c>
      <c r="V96" s="144"/>
      <c r="W96" s="144"/>
      <c r="X96" s="144"/>
      <c r="Y96" s="144"/>
      <c r="Z96" s="144"/>
      <c r="AA96" s="144"/>
      <c r="AB96" s="144"/>
      <c r="AC96" s="144"/>
      <c r="AD96" s="144"/>
      <c r="AE96" s="144"/>
      <c r="AF96" s="144"/>
      <c r="AG96" s="144"/>
      <c r="AH96" s="144"/>
      <c r="AI96" s="144"/>
      <c r="AJ96" s="144"/>
      <c r="AK96" s="144"/>
      <c r="AL96" s="144"/>
      <c r="AM96" s="144"/>
      <c r="AN96" s="144"/>
      <c r="AO96" s="144"/>
      <c r="AP96" s="144"/>
      <c r="AQ96" s="144"/>
      <c r="AR96" s="144"/>
      <c r="AS96" s="144"/>
      <c r="AT96" s="144"/>
      <c r="AU96" s="144"/>
      <c r="AV96" s="144"/>
      <c r="AW96" s="144"/>
      <c r="AX96" s="144"/>
      <c r="AY96" s="145" t="s">
        <v>130</v>
      </c>
      <c r="AZ96" s="144"/>
      <c r="BA96" s="144"/>
      <c r="BB96" s="144"/>
      <c r="BC96" s="144"/>
      <c r="BD96" s="144"/>
      <c r="BE96" s="146">
        <f t="shared" si="0"/>
        <v>0</v>
      </c>
      <c r="BF96" s="146">
        <f t="shared" si="1"/>
        <v>0</v>
      </c>
      <c r="BG96" s="146">
        <f t="shared" si="2"/>
        <v>0</v>
      </c>
      <c r="BH96" s="146">
        <f t="shared" si="3"/>
        <v>0</v>
      </c>
      <c r="BI96" s="146">
        <f t="shared" si="4"/>
        <v>0</v>
      </c>
      <c r="BJ96" s="145" t="s">
        <v>25</v>
      </c>
      <c r="BK96" s="144"/>
      <c r="BL96" s="144"/>
      <c r="BM96" s="144"/>
    </row>
    <row r="97" spans="2:65" s="1" customFormat="1" ht="18" customHeight="1">
      <c r="B97" s="34"/>
      <c r="C97" s="35"/>
      <c r="D97" s="105" t="s">
        <v>135</v>
      </c>
      <c r="E97" s="35"/>
      <c r="F97" s="35"/>
      <c r="G97" s="35"/>
      <c r="H97" s="35"/>
      <c r="I97" s="35"/>
      <c r="J97" s="35"/>
      <c r="K97" s="35"/>
      <c r="L97" s="35"/>
      <c r="M97" s="35"/>
      <c r="N97" s="216">
        <f>ROUND(N88*T97,2)</f>
        <v>0</v>
      </c>
      <c r="O97" s="217"/>
      <c r="P97" s="217"/>
      <c r="Q97" s="217"/>
      <c r="R97" s="36"/>
      <c r="S97" s="141"/>
      <c r="T97" s="147"/>
      <c r="U97" s="148" t="s">
        <v>47</v>
      </c>
      <c r="V97" s="144"/>
      <c r="W97" s="144"/>
      <c r="X97" s="144"/>
      <c r="Y97" s="144"/>
      <c r="Z97" s="144"/>
      <c r="AA97" s="144"/>
      <c r="AB97" s="144"/>
      <c r="AC97" s="144"/>
      <c r="AD97" s="144"/>
      <c r="AE97" s="144"/>
      <c r="AF97" s="144"/>
      <c r="AG97" s="144"/>
      <c r="AH97" s="144"/>
      <c r="AI97" s="144"/>
      <c r="AJ97" s="144"/>
      <c r="AK97" s="144"/>
      <c r="AL97" s="144"/>
      <c r="AM97" s="144"/>
      <c r="AN97" s="144"/>
      <c r="AO97" s="144"/>
      <c r="AP97" s="144"/>
      <c r="AQ97" s="144"/>
      <c r="AR97" s="144"/>
      <c r="AS97" s="144"/>
      <c r="AT97" s="144"/>
      <c r="AU97" s="144"/>
      <c r="AV97" s="144"/>
      <c r="AW97" s="144"/>
      <c r="AX97" s="144"/>
      <c r="AY97" s="145" t="s">
        <v>136</v>
      </c>
      <c r="AZ97" s="144"/>
      <c r="BA97" s="144"/>
      <c r="BB97" s="144"/>
      <c r="BC97" s="144"/>
      <c r="BD97" s="144"/>
      <c r="BE97" s="146">
        <f t="shared" si="0"/>
        <v>0</v>
      </c>
      <c r="BF97" s="146">
        <f t="shared" si="1"/>
        <v>0</v>
      </c>
      <c r="BG97" s="146">
        <f t="shared" si="2"/>
        <v>0</v>
      </c>
      <c r="BH97" s="146">
        <f t="shared" si="3"/>
        <v>0</v>
      </c>
      <c r="BI97" s="146">
        <f t="shared" si="4"/>
        <v>0</v>
      </c>
      <c r="BJ97" s="145" t="s">
        <v>25</v>
      </c>
      <c r="BK97" s="144"/>
      <c r="BL97" s="144"/>
      <c r="BM97" s="144"/>
    </row>
    <row r="98" spans="2:65" s="1" customFormat="1" ht="13.5">
      <c r="B98" s="34"/>
      <c r="C98" s="35"/>
      <c r="D98" s="35"/>
      <c r="E98" s="35"/>
      <c r="F98" s="35"/>
      <c r="G98" s="35"/>
      <c r="H98" s="35"/>
      <c r="I98" s="35"/>
      <c r="J98" s="35"/>
      <c r="K98" s="35"/>
      <c r="L98" s="35"/>
      <c r="M98" s="35"/>
      <c r="N98" s="35"/>
      <c r="O98" s="35"/>
      <c r="P98" s="35"/>
      <c r="Q98" s="35"/>
      <c r="R98" s="36"/>
      <c r="T98" s="128"/>
      <c r="U98" s="128"/>
    </row>
    <row r="99" spans="2:65" s="1" customFormat="1" ht="29.25" customHeight="1">
      <c r="B99" s="34"/>
      <c r="C99" s="116" t="s">
        <v>102</v>
      </c>
      <c r="D99" s="117"/>
      <c r="E99" s="117"/>
      <c r="F99" s="117"/>
      <c r="G99" s="117"/>
      <c r="H99" s="117"/>
      <c r="I99" s="117"/>
      <c r="J99" s="117"/>
      <c r="K99" s="117"/>
      <c r="L99" s="222">
        <f>ROUND(SUM(N88+N91),2)</f>
        <v>0</v>
      </c>
      <c r="M99" s="222"/>
      <c r="N99" s="222"/>
      <c r="O99" s="222"/>
      <c r="P99" s="222"/>
      <c r="Q99" s="222"/>
      <c r="R99" s="36"/>
      <c r="T99" s="128"/>
      <c r="U99" s="128"/>
    </row>
    <row r="100" spans="2:65" s="1" customFormat="1" ht="6.95" customHeight="1">
      <c r="B100" s="58"/>
      <c r="C100" s="59"/>
      <c r="D100" s="59"/>
      <c r="E100" s="59"/>
      <c r="F100" s="59"/>
      <c r="G100" s="59"/>
      <c r="H100" s="59"/>
      <c r="I100" s="59"/>
      <c r="J100" s="59"/>
      <c r="K100" s="59"/>
      <c r="L100" s="59"/>
      <c r="M100" s="59"/>
      <c r="N100" s="59"/>
      <c r="O100" s="59"/>
      <c r="P100" s="59"/>
      <c r="Q100" s="59"/>
      <c r="R100" s="60"/>
      <c r="T100" s="128"/>
      <c r="U100" s="128"/>
    </row>
    <row r="104" spans="2:65" s="1" customFormat="1" ht="6.95" customHeight="1">
      <c r="B104" s="61"/>
      <c r="C104" s="62"/>
      <c r="D104" s="62"/>
      <c r="E104" s="62"/>
      <c r="F104" s="62"/>
      <c r="G104" s="62"/>
      <c r="H104" s="62"/>
      <c r="I104" s="62"/>
      <c r="J104" s="62"/>
      <c r="K104" s="62"/>
      <c r="L104" s="62"/>
      <c r="M104" s="62"/>
      <c r="N104" s="62"/>
      <c r="O104" s="62"/>
      <c r="P104" s="62"/>
      <c r="Q104" s="62"/>
      <c r="R104" s="63"/>
    </row>
    <row r="105" spans="2:65" s="1" customFormat="1" ht="36.950000000000003" customHeight="1">
      <c r="B105" s="34"/>
      <c r="C105" s="180" t="s">
        <v>137</v>
      </c>
      <c r="D105" s="227"/>
      <c r="E105" s="227"/>
      <c r="F105" s="227"/>
      <c r="G105" s="227"/>
      <c r="H105" s="227"/>
      <c r="I105" s="227"/>
      <c r="J105" s="227"/>
      <c r="K105" s="227"/>
      <c r="L105" s="227"/>
      <c r="M105" s="227"/>
      <c r="N105" s="227"/>
      <c r="O105" s="227"/>
      <c r="P105" s="227"/>
      <c r="Q105" s="227"/>
      <c r="R105" s="36"/>
    </row>
    <row r="106" spans="2:65" s="1" customFormat="1" ht="6.95" customHeight="1">
      <c r="B106" s="34"/>
      <c r="C106" s="35"/>
      <c r="D106" s="35"/>
      <c r="E106" s="35"/>
      <c r="F106" s="35"/>
      <c r="G106" s="35"/>
      <c r="H106" s="35"/>
      <c r="I106" s="35"/>
      <c r="J106" s="35"/>
      <c r="K106" s="35"/>
      <c r="L106" s="35"/>
      <c r="M106" s="35"/>
      <c r="N106" s="35"/>
      <c r="O106" s="35"/>
      <c r="P106" s="35"/>
      <c r="Q106" s="35"/>
      <c r="R106" s="36"/>
    </row>
    <row r="107" spans="2:65" s="1" customFormat="1" ht="30" customHeight="1">
      <c r="B107" s="34"/>
      <c r="C107" s="29" t="s">
        <v>19</v>
      </c>
      <c r="D107" s="35"/>
      <c r="E107" s="35"/>
      <c r="F107" s="225" t="str">
        <f>F6</f>
        <v>Rekonstrukce ohřevu TUV, nemocnice Boskovice - revize 01</v>
      </c>
      <c r="G107" s="226"/>
      <c r="H107" s="226"/>
      <c r="I107" s="226"/>
      <c r="J107" s="226"/>
      <c r="K107" s="226"/>
      <c r="L107" s="226"/>
      <c r="M107" s="226"/>
      <c r="N107" s="226"/>
      <c r="O107" s="226"/>
      <c r="P107" s="226"/>
      <c r="Q107" s="35"/>
      <c r="R107" s="36"/>
    </row>
    <row r="108" spans="2:65" s="1" customFormat="1" ht="36.950000000000003" customHeight="1">
      <c r="B108" s="34"/>
      <c r="C108" s="68" t="s">
        <v>110</v>
      </c>
      <c r="D108" s="35"/>
      <c r="E108" s="35"/>
      <c r="F108" s="200" t="str">
        <f>F7</f>
        <v>D.1.4.2 - Elektro a MaR</v>
      </c>
      <c r="G108" s="227"/>
      <c r="H108" s="227"/>
      <c r="I108" s="227"/>
      <c r="J108" s="227"/>
      <c r="K108" s="227"/>
      <c r="L108" s="227"/>
      <c r="M108" s="227"/>
      <c r="N108" s="227"/>
      <c r="O108" s="227"/>
      <c r="P108" s="227"/>
      <c r="Q108" s="35"/>
      <c r="R108" s="36"/>
    </row>
    <row r="109" spans="2:65" s="1" customFormat="1" ht="6.95" customHeight="1">
      <c r="B109" s="34"/>
      <c r="C109" s="35"/>
      <c r="D109" s="35"/>
      <c r="E109" s="35"/>
      <c r="F109" s="35"/>
      <c r="G109" s="35"/>
      <c r="H109" s="35"/>
      <c r="I109" s="35"/>
      <c r="J109" s="35"/>
      <c r="K109" s="35"/>
      <c r="L109" s="35"/>
      <c r="M109" s="35"/>
      <c r="N109" s="35"/>
      <c r="O109" s="35"/>
      <c r="P109" s="35"/>
      <c r="Q109" s="35"/>
      <c r="R109" s="36"/>
    </row>
    <row r="110" spans="2:65" s="1" customFormat="1" ht="18" customHeight="1">
      <c r="B110" s="34"/>
      <c r="C110" s="29" t="s">
        <v>26</v>
      </c>
      <c r="D110" s="35"/>
      <c r="E110" s="35"/>
      <c r="F110" s="27" t="str">
        <f>F9</f>
        <v>Boskovice</v>
      </c>
      <c r="G110" s="35"/>
      <c r="H110" s="35"/>
      <c r="I110" s="35"/>
      <c r="J110" s="35"/>
      <c r="K110" s="29" t="s">
        <v>28</v>
      </c>
      <c r="L110" s="35"/>
      <c r="M110" s="229" t="str">
        <f>IF(O9="","",O9)</f>
        <v>3.5.2017</v>
      </c>
      <c r="N110" s="229"/>
      <c r="O110" s="229"/>
      <c r="P110" s="229"/>
      <c r="Q110" s="35"/>
      <c r="R110" s="36"/>
    </row>
    <row r="111" spans="2:65" s="1" customFormat="1" ht="6.95" customHeight="1">
      <c r="B111" s="34"/>
      <c r="C111" s="35"/>
      <c r="D111" s="35"/>
      <c r="E111" s="35"/>
      <c r="F111" s="35"/>
      <c r="G111" s="35"/>
      <c r="H111" s="35"/>
      <c r="I111" s="35"/>
      <c r="J111" s="35"/>
      <c r="K111" s="35"/>
      <c r="L111" s="35"/>
      <c r="M111" s="35"/>
      <c r="N111" s="35"/>
      <c r="O111" s="35"/>
      <c r="P111" s="35"/>
      <c r="Q111" s="35"/>
      <c r="R111" s="36"/>
    </row>
    <row r="112" spans="2:65" s="1" customFormat="1">
      <c r="B112" s="34"/>
      <c r="C112" s="29" t="s">
        <v>32</v>
      </c>
      <c r="D112" s="35"/>
      <c r="E112" s="35"/>
      <c r="F112" s="27" t="str">
        <f>E12</f>
        <v>Město Boskovice, Masarykovo nám. 4/2</v>
      </c>
      <c r="G112" s="35"/>
      <c r="H112" s="35"/>
      <c r="I112" s="35"/>
      <c r="J112" s="35"/>
      <c r="K112" s="29" t="s">
        <v>38</v>
      </c>
      <c r="L112" s="35"/>
      <c r="M112" s="184" t="str">
        <f>E18</f>
        <v>Ing. Michal Pátek</v>
      </c>
      <c r="N112" s="184"/>
      <c r="O112" s="184"/>
      <c r="P112" s="184"/>
      <c r="Q112" s="184"/>
      <c r="R112" s="36"/>
    </row>
    <row r="113" spans="2:65" s="1" customFormat="1" ht="14.45" customHeight="1">
      <c r="B113" s="34"/>
      <c r="C113" s="29" t="s">
        <v>36</v>
      </c>
      <c r="D113" s="35"/>
      <c r="E113" s="35"/>
      <c r="F113" s="27" t="str">
        <f>IF(E15="","",E15)</f>
        <v>Dle výběrového řízení</v>
      </c>
      <c r="G113" s="35"/>
      <c r="H113" s="35"/>
      <c r="I113" s="35"/>
      <c r="J113" s="35"/>
      <c r="K113" s="29" t="s">
        <v>41</v>
      </c>
      <c r="L113" s="35"/>
      <c r="M113" s="184" t="str">
        <f>E21</f>
        <v>Ing. Michal Pátek</v>
      </c>
      <c r="N113" s="184"/>
      <c r="O113" s="184"/>
      <c r="P113" s="184"/>
      <c r="Q113" s="184"/>
      <c r="R113" s="36"/>
    </row>
    <row r="114" spans="2:65" s="1" customFormat="1" ht="10.35" customHeight="1">
      <c r="B114" s="34"/>
      <c r="C114" s="35"/>
      <c r="D114" s="35"/>
      <c r="E114" s="35"/>
      <c r="F114" s="35"/>
      <c r="G114" s="35"/>
      <c r="H114" s="35"/>
      <c r="I114" s="35"/>
      <c r="J114" s="35"/>
      <c r="K114" s="35"/>
      <c r="L114" s="35"/>
      <c r="M114" s="35"/>
      <c r="N114" s="35"/>
      <c r="O114" s="35"/>
      <c r="P114" s="35"/>
      <c r="Q114" s="35"/>
      <c r="R114" s="36"/>
    </row>
    <row r="115" spans="2:65" s="8" customFormat="1" ht="29.25" customHeight="1">
      <c r="B115" s="149"/>
      <c r="C115" s="150" t="s">
        <v>138</v>
      </c>
      <c r="D115" s="151" t="s">
        <v>139</v>
      </c>
      <c r="E115" s="151" t="s">
        <v>64</v>
      </c>
      <c r="F115" s="243" t="s">
        <v>140</v>
      </c>
      <c r="G115" s="243"/>
      <c r="H115" s="243"/>
      <c r="I115" s="243"/>
      <c r="J115" s="151" t="s">
        <v>141</v>
      </c>
      <c r="K115" s="151" t="s">
        <v>142</v>
      </c>
      <c r="L115" s="244" t="s">
        <v>143</v>
      </c>
      <c r="M115" s="244"/>
      <c r="N115" s="243" t="s">
        <v>116</v>
      </c>
      <c r="O115" s="243"/>
      <c r="P115" s="243"/>
      <c r="Q115" s="245"/>
      <c r="R115" s="152"/>
      <c r="T115" s="79" t="s">
        <v>144</v>
      </c>
      <c r="U115" s="80" t="s">
        <v>46</v>
      </c>
      <c r="V115" s="80" t="s">
        <v>145</v>
      </c>
      <c r="W115" s="80" t="s">
        <v>146</v>
      </c>
      <c r="X115" s="80" t="s">
        <v>147</v>
      </c>
      <c r="Y115" s="80" t="s">
        <v>148</v>
      </c>
      <c r="Z115" s="80" t="s">
        <v>149</v>
      </c>
      <c r="AA115" s="81" t="s">
        <v>150</v>
      </c>
    </row>
    <row r="116" spans="2:65" s="1" customFormat="1" ht="29.25" customHeight="1">
      <c r="B116" s="34"/>
      <c r="C116" s="83" t="s">
        <v>113</v>
      </c>
      <c r="D116" s="35"/>
      <c r="E116" s="35"/>
      <c r="F116" s="35"/>
      <c r="G116" s="35"/>
      <c r="H116" s="35"/>
      <c r="I116" s="35"/>
      <c r="J116" s="35"/>
      <c r="K116" s="35"/>
      <c r="L116" s="35"/>
      <c r="M116" s="35"/>
      <c r="N116" s="256">
        <f>BK116</f>
        <v>0</v>
      </c>
      <c r="O116" s="257"/>
      <c r="P116" s="257"/>
      <c r="Q116" s="257"/>
      <c r="R116" s="36"/>
      <c r="T116" s="82"/>
      <c r="U116" s="50"/>
      <c r="V116" s="50"/>
      <c r="W116" s="153">
        <f>W117+W138</f>
        <v>0</v>
      </c>
      <c r="X116" s="50"/>
      <c r="Y116" s="153">
        <f>Y117+Y138</f>
        <v>0</v>
      </c>
      <c r="Z116" s="50"/>
      <c r="AA116" s="154">
        <f>AA117+AA138</f>
        <v>0</v>
      </c>
      <c r="AT116" s="17" t="s">
        <v>81</v>
      </c>
      <c r="AU116" s="17" t="s">
        <v>118</v>
      </c>
      <c r="BK116" s="155">
        <f>BK117+BK138</f>
        <v>0</v>
      </c>
    </row>
    <row r="117" spans="2:65" s="9" customFormat="1" ht="37.35" customHeight="1">
      <c r="B117" s="156"/>
      <c r="C117" s="157"/>
      <c r="D117" s="158" t="s">
        <v>759</v>
      </c>
      <c r="E117" s="158"/>
      <c r="F117" s="158"/>
      <c r="G117" s="158"/>
      <c r="H117" s="158"/>
      <c r="I117" s="158"/>
      <c r="J117" s="158"/>
      <c r="K117" s="158"/>
      <c r="L117" s="158"/>
      <c r="M117" s="158"/>
      <c r="N117" s="266">
        <f>BK117</f>
        <v>0</v>
      </c>
      <c r="O117" s="267"/>
      <c r="P117" s="267"/>
      <c r="Q117" s="267"/>
      <c r="R117" s="159"/>
      <c r="T117" s="160"/>
      <c r="U117" s="157"/>
      <c r="V117" s="157"/>
      <c r="W117" s="161">
        <f>SUM(W118:W137)</f>
        <v>0</v>
      </c>
      <c r="X117" s="157"/>
      <c r="Y117" s="161">
        <f>SUM(Y118:Y137)</f>
        <v>0</v>
      </c>
      <c r="Z117" s="157"/>
      <c r="AA117" s="162">
        <f>SUM(AA118:AA137)</f>
        <v>0</v>
      </c>
      <c r="AR117" s="163" t="s">
        <v>168</v>
      </c>
      <c r="AT117" s="164" t="s">
        <v>81</v>
      </c>
      <c r="AU117" s="164" t="s">
        <v>82</v>
      </c>
      <c r="AY117" s="163" t="s">
        <v>151</v>
      </c>
      <c r="BK117" s="165">
        <f>SUM(BK118:BK137)</f>
        <v>0</v>
      </c>
    </row>
    <row r="118" spans="2:65" s="1" customFormat="1" ht="22.5" customHeight="1">
      <c r="B118" s="34"/>
      <c r="C118" s="167" t="s">
        <v>25</v>
      </c>
      <c r="D118" s="167" t="s">
        <v>152</v>
      </c>
      <c r="E118" s="168" t="s">
        <v>760</v>
      </c>
      <c r="F118" s="246" t="s">
        <v>761</v>
      </c>
      <c r="G118" s="246"/>
      <c r="H118" s="246"/>
      <c r="I118" s="246"/>
      <c r="J118" s="169" t="s">
        <v>762</v>
      </c>
      <c r="K118" s="170">
        <v>2</v>
      </c>
      <c r="L118" s="247">
        <v>0</v>
      </c>
      <c r="M118" s="248"/>
      <c r="N118" s="249">
        <f t="shared" ref="N118:N137" si="5">ROUND(L118*K118,2)</f>
        <v>0</v>
      </c>
      <c r="O118" s="249"/>
      <c r="P118" s="249"/>
      <c r="Q118" s="249"/>
      <c r="R118" s="36"/>
      <c r="T118" s="171" t="s">
        <v>23</v>
      </c>
      <c r="U118" s="43" t="s">
        <v>47</v>
      </c>
      <c r="V118" s="35"/>
      <c r="W118" s="172">
        <f t="shared" ref="W118:W137" si="6">V118*K118</f>
        <v>0</v>
      </c>
      <c r="X118" s="172">
        <v>0</v>
      </c>
      <c r="Y118" s="172">
        <f t="shared" ref="Y118:Y137" si="7">X118*K118</f>
        <v>0</v>
      </c>
      <c r="Z118" s="172">
        <v>0</v>
      </c>
      <c r="AA118" s="173">
        <f t="shared" ref="AA118:AA137" si="8">Z118*K118</f>
        <v>0</v>
      </c>
      <c r="AR118" s="17" t="s">
        <v>763</v>
      </c>
      <c r="AT118" s="17" t="s">
        <v>152</v>
      </c>
      <c r="AU118" s="17" t="s">
        <v>25</v>
      </c>
      <c r="AY118" s="17" t="s">
        <v>151</v>
      </c>
      <c r="BE118" s="109">
        <f t="shared" ref="BE118:BE137" si="9">IF(U118="základní",N118,0)</f>
        <v>0</v>
      </c>
      <c r="BF118" s="109">
        <f t="shared" ref="BF118:BF137" si="10">IF(U118="snížená",N118,0)</f>
        <v>0</v>
      </c>
      <c r="BG118" s="109">
        <f t="shared" ref="BG118:BG137" si="11">IF(U118="zákl. přenesená",N118,0)</f>
        <v>0</v>
      </c>
      <c r="BH118" s="109">
        <f t="shared" ref="BH118:BH137" si="12">IF(U118="sníž. přenesená",N118,0)</f>
        <v>0</v>
      </c>
      <c r="BI118" s="109">
        <f t="shared" ref="BI118:BI137" si="13">IF(U118="nulová",N118,0)</f>
        <v>0</v>
      </c>
      <c r="BJ118" s="17" t="s">
        <v>25</v>
      </c>
      <c r="BK118" s="109">
        <f t="shared" ref="BK118:BK137" si="14">ROUND(L118*K118,2)</f>
        <v>0</v>
      </c>
      <c r="BL118" s="17" t="s">
        <v>763</v>
      </c>
      <c r="BM118" s="17" t="s">
        <v>764</v>
      </c>
    </row>
    <row r="119" spans="2:65" s="1" customFormat="1" ht="22.5" customHeight="1">
      <c r="B119" s="34"/>
      <c r="C119" s="167" t="s">
        <v>108</v>
      </c>
      <c r="D119" s="167" t="s">
        <v>152</v>
      </c>
      <c r="E119" s="168" t="s">
        <v>765</v>
      </c>
      <c r="F119" s="246" t="s">
        <v>766</v>
      </c>
      <c r="G119" s="246"/>
      <c r="H119" s="246"/>
      <c r="I119" s="246"/>
      <c r="J119" s="169" t="s">
        <v>762</v>
      </c>
      <c r="K119" s="170">
        <v>3</v>
      </c>
      <c r="L119" s="247">
        <v>0</v>
      </c>
      <c r="M119" s="248"/>
      <c r="N119" s="249">
        <f t="shared" si="5"/>
        <v>0</v>
      </c>
      <c r="O119" s="249"/>
      <c r="P119" s="249"/>
      <c r="Q119" s="249"/>
      <c r="R119" s="36"/>
      <c r="T119" s="171" t="s">
        <v>23</v>
      </c>
      <c r="U119" s="43" t="s">
        <v>47</v>
      </c>
      <c r="V119" s="35"/>
      <c r="W119" s="172">
        <f t="shared" si="6"/>
        <v>0</v>
      </c>
      <c r="X119" s="172">
        <v>0</v>
      </c>
      <c r="Y119" s="172">
        <f t="shared" si="7"/>
        <v>0</v>
      </c>
      <c r="Z119" s="172">
        <v>0</v>
      </c>
      <c r="AA119" s="173">
        <f t="shared" si="8"/>
        <v>0</v>
      </c>
      <c r="AR119" s="17" t="s">
        <v>763</v>
      </c>
      <c r="AT119" s="17" t="s">
        <v>152</v>
      </c>
      <c r="AU119" s="17" t="s">
        <v>25</v>
      </c>
      <c r="AY119" s="17" t="s">
        <v>151</v>
      </c>
      <c r="BE119" s="109">
        <f t="shared" si="9"/>
        <v>0</v>
      </c>
      <c r="BF119" s="109">
        <f t="shared" si="10"/>
        <v>0</v>
      </c>
      <c r="BG119" s="109">
        <f t="shared" si="11"/>
        <v>0</v>
      </c>
      <c r="BH119" s="109">
        <f t="shared" si="12"/>
        <v>0</v>
      </c>
      <c r="BI119" s="109">
        <f t="shared" si="13"/>
        <v>0</v>
      </c>
      <c r="BJ119" s="17" t="s">
        <v>25</v>
      </c>
      <c r="BK119" s="109">
        <f t="shared" si="14"/>
        <v>0</v>
      </c>
      <c r="BL119" s="17" t="s">
        <v>763</v>
      </c>
      <c r="BM119" s="17" t="s">
        <v>767</v>
      </c>
    </row>
    <row r="120" spans="2:65" s="1" customFormat="1" ht="22.5" customHeight="1">
      <c r="B120" s="34"/>
      <c r="C120" s="167" t="s">
        <v>163</v>
      </c>
      <c r="D120" s="167" t="s">
        <v>152</v>
      </c>
      <c r="E120" s="168" t="s">
        <v>768</v>
      </c>
      <c r="F120" s="246" t="s">
        <v>769</v>
      </c>
      <c r="G120" s="246"/>
      <c r="H120" s="246"/>
      <c r="I120" s="246"/>
      <c r="J120" s="169" t="s">
        <v>762</v>
      </c>
      <c r="K120" s="170">
        <v>2</v>
      </c>
      <c r="L120" s="247">
        <v>0</v>
      </c>
      <c r="M120" s="248"/>
      <c r="N120" s="249">
        <f t="shared" si="5"/>
        <v>0</v>
      </c>
      <c r="O120" s="249"/>
      <c r="P120" s="249"/>
      <c r="Q120" s="249"/>
      <c r="R120" s="36"/>
      <c r="T120" s="171" t="s">
        <v>23</v>
      </c>
      <c r="U120" s="43" t="s">
        <v>47</v>
      </c>
      <c r="V120" s="35"/>
      <c r="W120" s="172">
        <f t="shared" si="6"/>
        <v>0</v>
      </c>
      <c r="X120" s="172">
        <v>0</v>
      </c>
      <c r="Y120" s="172">
        <f t="shared" si="7"/>
        <v>0</v>
      </c>
      <c r="Z120" s="172">
        <v>0</v>
      </c>
      <c r="AA120" s="173">
        <f t="shared" si="8"/>
        <v>0</v>
      </c>
      <c r="AR120" s="17" t="s">
        <v>763</v>
      </c>
      <c r="AT120" s="17" t="s">
        <v>152</v>
      </c>
      <c r="AU120" s="17" t="s">
        <v>25</v>
      </c>
      <c r="AY120" s="17" t="s">
        <v>151</v>
      </c>
      <c r="BE120" s="109">
        <f t="shared" si="9"/>
        <v>0</v>
      </c>
      <c r="BF120" s="109">
        <f t="shared" si="10"/>
        <v>0</v>
      </c>
      <c r="BG120" s="109">
        <f t="shared" si="11"/>
        <v>0</v>
      </c>
      <c r="BH120" s="109">
        <f t="shared" si="12"/>
        <v>0</v>
      </c>
      <c r="BI120" s="109">
        <f t="shared" si="13"/>
        <v>0</v>
      </c>
      <c r="BJ120" s="17" t="s">
        <v>25</v>
      </c>
      <c r="BK120" s="109">
        <f t="shared" si="14"/>
        <v>0</v>
      </c>
      <c r="BL120" s="17" t="s">
        <v>763</v>
      </c>
      <c r="BM120" s="17" t="s">
        <v>770</v>
      </c>
    </row>
    <row r="121" spans="2:65" s="1" customFormat="1" ht="22.5" customHeight="1">
      <c r="B121" s="34"/>
      <c r="C121" s="167" t="s">
        <v>168</v>
      </c>
      <c r="D121" s="167" t="s">
        <v>152</v>
      </c>
      <c r="E121" s="168" t="s">
        <v>771</v>
      </c>
      <c r="F121" s="246" t="s">
        <v>772</v>
      </c>
      <c r="G121" s="246"/>
      <c r="H121" s="246"/>
      <c r="I121" s="246"/>
      <c r="J121" s="169" t="s">
        <v>762</v>
      </c>
      <c r="K121" s="170">
        <v>1</v>
      </c>
      <c r="L121" s="247">
        <v>0</v>
      </c>
      <c r="M121" s="248"/>
      <c r="N121" s="249">
        <f t="shared" si="5"/>
        <v>0</v>
      </c>
      <c r="O121" s="249"/>
      <c r="P121" s="249"/>
      <c r="Q121" s="249"/>
      <c r="R121" s="36"/>
      <c r="T121" s="171" t="s">
        <v>23</v>
      </c>
      <c r="U121" s="43" t="s">
        <v>47</v>
      </c>
      <c r="V121" s="35"/>
      <c r="W121" s="172">
        <f t="shared" si="6"/>
        <v>0</v>
      </c>
      <c r="X121" s="172">
        <v>0</v>
      </c>
      <c r="Y121" s="172">
        <f t="shared" si="7"/>
        <v>0</v>
      </c>
      <c r="Z121" s="172">
        <v>0</v>
      </c>
      <c r="AA121" s="173">
        <f t="shared" si="8"/>
        <v>0</v>
      </c>
      <c r="AR121" s="17" t="s">
        <v>763</v>
      </c>
      <c r="AT121" s="17" t="s">
        <v>152</v>
      </c>
      <c r="AU121" s="17" t="s">
        <v>25</v>
      </c>
      <c r="AY121" s="17" t="s">
        <v>151</v>
      </c>
      <c r="BE121" s="109">
        <f t="shared" si="9"/>
        <v>0</v>
      </c>
      <c r="BF121" s="109">
        <f t="shared" si="10"/>
        <v>0</v>
      </c>
      <c r="BG121" s="109">
        <f t="shared" si="11"/>
        <v>0</v>
      </c>
      <c r="BH121" s="109">
        <f t="shared" si="12"/>
        <v>0</v>
      </c>
      <c r="BI121" s="109">
        <f t="shared" si="13"/>
        <v>0</v>
      </c>
      <c r="BJ121" s="17" t="s">
        <v>25</v>
      </c>
      <c r="BK121" s="109">
        <f t="shared" si="14"/>
        <v>0</v>
      </c>
      <c r="BL121" s="17" t="s">
        <v>763</v>
      </c>
      <c r="BM121" s="17" t="s">
        <v>773</v>
      </c>
    </row>
    <row r="122" spans="2:65" s="1" customFormat="1" ht="31.5" customHeight="1">
      <c r="B122" s="34"/>
      <c r="C122" s="167" t="s">
        <v>174</v>
      </c>
      <c r="D122" s="167" t="s">
        <v>152</v>
      </c>
      <c r="E122" s="168" t="s">
        <v>774</v>
      </c>
      <c r="F122" s="246" t="s">
        <v>775</v>
      </c>
      <c r="G122" s="246"/>
      <c r="H122" s="246"/>
      <c r="I122" s="246"/>
      <c r="J122" s="169" t="s">
        <v>762</v>
      </c>
      <c r="K122" s="170">
        <v>8</v>
      </c>
      <c r="L122" s="247">
        <v>0</v>
      </c>
      <c r="M122" s="248"/>
      <c r="N122" s="249">
        <f t="shared" si="5"/>
        <v>0</v>
      </c>
      <c r="O122" s="249"/>
      <c r="P122" s="249"/>
      <c r="Q122" s="249"/>
      <c r="R122" s="36"/>
      <c r="T122" s="171" t="s">
        <v>23</v>
      </c>
      <c r="U122" s="43" t="s">
        <v>47</v>
      </c>
      <c r="V122" s="35"/>
      <c r="W122" s="172">
        <f t="shared" si="6"/>
        <v>0</v>
      </c>
      <c r="X122" s="172">
        <v>0</v>
      </c>
      <c r="Y122" s="172">
        <f t="shared" si="7"/>
        <v>0</v>
      </c>
      <c r="Z122" s="172">
        <v>0</v>
      </c>
      <c r="AA122" s="173">
        <f t="shared" si="8"/>
        <v>0</v>
      </c>
      <c r="AR122" s="17" t="s">
        <v>763</v>
      </c>
      <c r="AT122" s="17" t="s">
        <v>152</v>
      </c>
      <c r="AU122" s="17" t="s">
        <v>25</v>
      </c>
      <c r="AY122" s="17" t="s">
        <v>151</v>
      </c>
      <c r="BE122" s="109">
        <f t="shared" si="9"/>
        <v>0</v>
      </c>
      <c r="BF122" s="109">
        <f t="shared" si="10"/>
        <v>0</v>
      </c>
      <c r="BG122" s="109">
        <f t="shared" si="11"/>
        <v>0</v>
      </c>
      <c r="BH122" s="109">
        <f t="shared" si="12"/>
        <v>0</v>
      </c>
      <c r="BI122" s="109">
        <f t="shared" si="13"/>
        <v>0</v>
      </c>
      <c r="BJ122" s="17" t="s">
        <v>25</v>
      </c>
      <c r="BK122" s="109">
        <f t="shared" si="14"/>
        <v>0</v>
      </c>
      <c r="BL122" s="17" t="s">
        <v>763</v>
      </c>
      <c r="BM122" s="17" t="s">
        <v>776</v>
      </c>
    </row>
    <row r="123" spans="2:65" s="1" customFormat="1" ht="31.5" customHeight="1">
      <c r="B123" s="34"/>
      <c r="C123" s="167" t="s">
        <v>178</v>
      </c>
      <c r="D123" s="167" t="s">
        <v>152</v>
      </c>
      <c r="E123" s="168" t="s">
        <v>777</v>
      </c>
      <c r="F123" s="246" t="s">
        <v>778</v>
      </c>
      <c r="G123" s="246"/>
      <c r="H123" s="246"/>
      <c r="I123" s="246"/>
      <c r="J123" s="169" t="s">
        <v>762</v>
      </c>
      <c r="K123" s="170">
        <v>6</v>
      </c>
      <c r="L123" s="247">
        <v>0</v>
      </c>
      <c r="M123" s="248"/>
      <c r="N123" s="249">
        <f t="shared" si="5"/>
        <v>0</v>
      </c>
      <c r="O123" s="249"/>
      <c r="P123" s="249"/>
      <c r="Q123" s="249"/>
      <c r="R123" s="36"/>
      <c r="T123" s="171" t="s">
        <v>23</v>
      </c>
      <c r="U123" s="43" t="s">
        <v>47</v>
      </c>
      <c r="V123" s="35"/>
      <c r="W123" s="172">
        <f t="shared" si="6"/>
        <v>0</v>
      </c>
      <c r="X123" s="172">
        <v>0</v>
      </c>
      <c r="Y123" s="172">
        <f t="shared" si="7"/>
        <v>0</v>
      </c>
      <c r="Z123" s="172">
        <v>0</v>
      </c>
      <c r="AA123" s="173">
        <f t="shared" si="8"/>
        <v>0</v>
      </c>
      <c r="AR123" s="17" t="s">
        <v>763</v>
      </c>
      <c r="AT123" s="17" t="s">
        <v>152</v>
      </c>
      <c r="AU123" s="17" t="s">
        <v>25</v>
      </c>
      <c r="AY123" s="17" t="s">
        <v>151</v>
      </c>
      <c r="BE123" s="109">
        <f t="shared" si="9"/>
        <v>0</v>
      </c>
      <c r="BF123" s="109">
        <f t="shared" si="10"/>
        <v>0</v>
      </c>
      <c r="BG123" s="109">
        <f t="shared" si="11"/>
        <v>0</v>
      </c>
      <c r="BH123" s="109">
        <f t="shared" si="12"/>
        <v>0</v>
      </c>
      <c r="BI123" s="109">
        <f t="shared" si="13"/>
        <v>0</v>
      </c>
      <c r="BJ123" s="17" t="s">
        <v>25</v>
      </c>
      <c r="BK123" s="109">
        <f t="shared" si="14"/>
        <v>0</v>
      </c>
      <c r="BL123" s="17" t="s">
        <v>763</v>
      </c>
      <c r="BM123" s="17" t="s">
        <v>779</v>
      </c>
    </row>
    <row r="124" spans="2:65" s="1" customFormat="1" ht="31.5" customHeight="1">
      <c r="B124" s="34"/>
      <c r="C124" s="167" t="s">
        <v>182</v>
      </c>
      <c r="D124" s="167" t="s">
        <v>152</v>
      </c>
      <c r="E124" s="168" t="s">
        <v>780</v>
      </c>
      <c r="F124" s="246" t="s">
        <v>781</v>
      </c>
      <c r="G124" s="246"/>
      <c r="H124" s="246"/>
      <c r="I124" s="246"/>
      <c r="J124" s="169" t="s">
        <v>762</v>
      </c>
      <c r="K124" s="170">
        <v>1</v>
      </c>
      <c r="L124" s="247">
        <v>0</v>
      </c>
      <c r="M124" s="248"/>
      <c r="N124" s="249">
        <f t="shared" si="5"/>
        <v>0</v>
      </c>
      <c r="O124" s="249"/>
      <c r="P124" s="249"/>
      <c r="Q124" s="249"/>
      <c r="R124" s="36"/>
      <c r="T124" s="171" t="s">
        <v>23</v>
      </c>
      <c r="U124" s="43" t="s">
        <v>47</v>
      </c>
      <c r="V124" s="35"/>
      <c r="W124" s="172">
        <f t="shared" si="6"/>
        <v>0</v>
      </c>
      <c r="X124" s="172">
        <v>0</v>
      </c>
      <c r="Y124" s="172">
        <f t="shared" si="7"/>
        <v>0</v>
      </c>
      <c r="Z124" s="172">
        <v>0</v>
      </c>
      <c r="AA124" s="173">
        <f t="shared" si="8"/>
        <v>0</v>
      </c>
      <c r="AR124" s="17" t="s">
        <v>763</v>
      </c>
      <c r="AT124" s="17" t="s">
        <v>152</v>
      </c>
      <c r="AU124" s="17" t="s">
        <v>25</v>
      </c>
      <c r="AY124" s="17" t="s">
        <v>151</v>
      </c>
      <c r="BE124" s="109">
        <f t="shared" si="9"/>
        <v>0</v>
      </c>
      <c r="BF124" s="109">
        <f t="shared" si="10"/>
        <v>0</v>
      </c>
      <c r="BG124" s="109">
        <f t="shared" si="11"/>
        <v>0</v>
      </c>
      <c r="BH124" s="109">
        <f t="shared" si="12"/>
        <v>0</v>
      </c>
      <c r="BI124" s="109">
        <f t="shared" si="13"/>
        <v>0</v>
      </c>
      <c r="BJ124" s="17" t="s">
        <v>25</v>
      </c>
      <c r="BK124" s="109">
        <f t="shared" si="14"/>
        <v>0</v>
      </c>
      <c r="BL124" s="17" t="s">
        <v>763</v>
      </c>
      <c r="BM124" s="17" t="s">
        <v>782</v>
      </c>
    </row>
    <row r="125" spans="2:65" s="1" customFormat="1" ht="22.5" customHeight="1">
      <c r="B125" s="34"/>
      <c r="C125" s="167" t="s">
        <v>186</v>
      </c>
      <c r="D125" s="167" t="s">
        <v>152</v>
      </c>
      <c r="E125" s="168" t="s">
        <v>783</v>
      </c>
      <c r="F125" s="246" t="s">
        <v>784</v>
      </c>
      <c r="G125" s="246"/>
      <c r="H125" s="246"/>
      <c r="I125" s="246"/>
      <c r="J125" s="169" t="s">
        <v>762</v>
      </c>
      <c r="K125" s="170">
        <v>1</v>
      </c>
      <c r="L125" s="247">
        <v>0</v>
      </c>
      <c r="M125" s="248"/>
      <c r="N125" s="249">
        <f t="shared" si="5"/>
        <v>0</v>
      </c>
      <c r="O125" s="249"/>
      <c r="P125" s="249"/>
      <c r="Q125" s="249"/>
      <c r="R125" s="36"/>
      <c r="T125" s="171" t="s">
        <v>23</v>
      </c>
      <c r="U125" s="43" t="s">
        <v>47</v>
      </c>
      <c r="V125" s="35"/>
      <c r="W125" s="172">
        <f t="shared" si="6"/>
        <v>0</v>
      </c>
      <c r="X125" s="172">
        <v>0</v>
      </c>
      <c r="Y125" s="172">
        <f t="shared" si="7"/>
        <v>0</v>
      </c>
      <c r="Z125" s="172">
        <v>0</v>
      </c>
      <c r="AA125" s="173">
        <f t="shared" si="8"/>
        <v>0</v>
      </c>
      <c r="AR125" s="17" t="s">
        <v>763</v>
      </c>
      <c r="AT125" s="17" t="s">
        <v>152</v>
      </c>
      <c r="AU125" s="17" t="s">
        <v>25</v>
      </c>
      <c r="AY125" s="17" t="s">
        <v>151</v>
      </c>
      <c r="BE125" s="109">
        <f t="shared" si="9"/>
        <v>0</v>
      </c>
      <c r="BF125" s="109">
        <f t="shared" si="10"/>
        <v>0</v>
      </c>
      <c r="BG125" s="109">
        <f t="shared" si="11"/>
        <v>0</v>
      </c>
      <c r="BH125" s="109">
        <f t="shared" si="12"/>
        <v>0</v>
      </c>
      <c r="BI125" s="109">
        <f t="shared" si="13"/>
        <v>0</v>
      </c>
      <c r="BJ125" s="17" t="s">
        <v>25</v>
      </c>
      <c r="BK125" s="109">
        <f t="shared" si="14"/>
        <v>0</v>
      </c>
      <c r="BL125" s="17" t="s">
        <v>763</v>
      </c>
      <c r="BM125" s="17" t="s">
        <v>785</v>
      </c>
    </row>
    <row r="126" spans="2:65" s="1" customFormat="1" ht="22.5" customHeight="1">
      <c r="B126" s="34"/>
      <c r="C126" s="167" t="s">
        <v>190</v>
      </c>
      <c r="D126" s="167" t="s">
        <v>152</v>
      </c>
      <c r="E126" s="168" t="s">
        <v>786</v>
      </c>
      <c r="F126" s="246" t="s">
        <v>787</v>
      </c>
      <c r="G126" s="246"/>
      <c r="H126" s="246"/>
      <c r="I126" s="246"/>
      <c r="J126" s="169" t="s">
        <v>155</v>
      </c>
      <c r="K126" s="170">
        <v>1</v>
      </c>
      <c r="L126" s="247">
        <v>0</v>
      </c>
      <c r="M126" s="248"/>
      <c r="N126" s="249">
        <f t="shared" si="5"/>
        <v>0</v>
      </c>
      <c r="O126" s="249"/>
      <c r="P126" s="249"/>
      <c r="Q126" s="249"/>
      <c r="R126" s="36"/>
      <c r="T126" s="171" t="s">
        <v>23</v>
      </c>
      <c r="U126" s="43" t="s">
        <v>47</v>
      </c>
      <c r="V126" s="35"/>
      <c r="W126" s="172">
        <f t="shared" si="6"/>
        <v>0</v>
      </c>
      <c r="X126" s="172">
        <v>0</v>
      </c>
      <c r="Y126" s="172">
        <f t="shared" si="7"/>
        <v>0</v>
      </c>
      <c r="Z126" s="172">
        <v>0</v>
      </c>
      <c r="AA126" s="173">
        <f t="shared" si="8"/>
        <v>0</v>
      </c>
      <c r="AR126" s="17" t="s">
        <v>763</v>
      </c>
      <c r="AT126" s="17" t="s">
        <v>152</v>
      </c>
      <c r="AU126" s="17" t="s">
        <v>25</v>
      </c>
      <c r="AY126" s="17" t="s">
        <v>151</v>
      </c>
      <c r="BE126" s="109">
        <f t="shared" si="9"/>
        <v>0</v>
      </c>
      <c r="BF126" s="109">
        <f t="shared" si="10"/>
        <v>0</v>
      </c>
      <c r="BG126" s="109">
        <f t="shared" si="11"/>
        <v>0</v>
      </c>
      <c r="BH126" s="109">
        <f t="shared" si="12"/>
        <v>0</v>
      </c>
      <c r="BI126" s="109">
        <f t="shared" si="13"/>
        <v>0</v>
      </c>
      <c r="BJ126" s="17" t="s">
        <v>25</v>
      </c>
      <c r="BK126" s="109">
        <f t="shared" si="14"/>
        <v>0</v>
      </c>
      <c r="BL126" s="17" t="s">
        <v>763</v>
      </c>
      <c r="BM126" s="17" t="s">
        <v>788</v>
      </c>
    </row>
    <row r="127" spans="2:65" s="1" customFormat="1" ht="31.5" customHeight="1">
      <c r="B127" s="34"/>
      <c r="C127" s="167" t="s">
        <v>30</v>
      </c>
      <c r="D127" s="167" t="s">
        <v>152</v>
      </c>
      <c r="E127" s="168" t="s">
        <v>789</v>
      </c>
      <c r="F127" s="246" t="s">
        <v>790</v>
      </c>
      <c r="G127" s="246"/>
      <c r="H127" s="246"/>
      <c r="I127" s="246"/>
      <c r="J127" s="169" t="s">
        <v>155</v>
      </c>
      <c r="K127" s="170">
        <v>1</v>
      </c>
      <c r="L127" s="247">
        <v>0</v>
      </c>
      <c r="M127" s="248"/>
      <c r="N127" s="249">
        <f t="shared" si="5"/>
        <v>0</v>
      </c>
      <c r="O127" s="249"/>
      <c r="P127" s="249"/>
      <c r="Q127" s="249"/>
      <c r="R127" s="36"/>
      <c r="T127" s="171" t="s">
        <v>23</v>
      </c>
      <c r="U127" s="43" t="s">
        <v>47</v>
      </c>
      <c r="V127" s="35"/>
      <c r="W127" s="172">
        <f t="shared" si="6"/>
        <v>0</v>
      </c>
      <c r="X127" s="172">
        <v>0</v>
      </c>
      <c r="Y127" s="172">
        <f t="shared" si="7"/>
        <v>0</v>
      </c>
      <c r="Z127" s="172">
        <v>0</v>
      </c>
      <c r="AA127" s="173">
        <f t="shared" si="8"/>
        <v>0</v>
      </c>
      <c r="AR127" s="17" t="s">
        <v>763</v>
      </c>
      <c r="AT127" s="17" t="s">
        <v>152</v>
      </c>
      <c r="AU127" s="17" t="s">
        <v>25</v>
      </c>
      <c r="AY127" s="17" t="s">
        <v>151</v>
      </c>
      <c r="BE127" s="109">
        <f t="shared" si="9"/>
        <v>0</v>
      </c>
      <c r="BF127" s="109">
        <f t="shared" si="10"/>
        <v>0</v>
      </c>
      <c r="BG127" s="109">
        <f t="shared" si="11"/>
        <v>0</v>
      </c>
      <c r="BH127" s="109">
        <f t="shared" si="12"/>
        <v>0</v>
      </c>
      <c r="BI127" s="109">
        <f t="shared" si="13"/>
        <v>0</v>
      </c>
      <c r="BJ127" s="17" t="s">
        <v>25</v>
      </c>
      <c r="BK127" s="109">
        <f t="shared" si="14"/>
        <v>0</v>
      </c>
      <c r="BL127" s="17" t="s">
        <v>763</v>
      </c>
      <c r="BM127" s="17" t="s">
        <v>791</v>
      </c>
    </row>
    <row r="128" spans="2:65" s="1" customFormat="1" ht="22.5" customHeight="1">
      <c r="B128" s="34"/>
      <c r="C128" s="167" t="s">
        <v>198</v>
      </c>
      <c r="D128" s="167" t="s">
        <v>152</v>
      </c>
      <c r="E128" s="168" t="s">
        <v>792</v>
      </c>
      <c r="F128" s="246" t="s">
        <v>793</v>
      </c>
      <c r="G128" s="246"/>
      <c r="H128" s="246"/>
      <c r="I128" s="246"/>
      <c r="J128" s="169" t="s">
        <v>155</v>
      </c>
      <c r="K128" s="170">
        <v>1</v>
      </c>
      <c r="L128" s="247">
        <v>0</v>
      </c>
      <c r="M128" s="248"/>
      <c r="N128" s="249">
        <f t="shared" si="5"/>
        <v>0</v>
      </c>
      <c r="O128" s="249"/>
      <c r="P128" s="249"/>
      <c r="Q128" s="249"/>
      <c r="R128" s="36"/>
      <c r="T128" s="171" t="s">
        <v>23</v>
      </c>
      <c r="U128" s="43" t="s">
        <v>47</v>
      </c>
      <c r="V128" s="35"/>
      <c r="W128" s="172">
        <f t="shared" si="6"/>
        <v>0</v>
      </c>
      <c r="X128" s="172">
        <v>0</v>
      </c>
      <c r="Y128" s="172">
        <f t="shared" si="7"/>
        <v>0</v>
      </c>
      <c r="Z128" s="172">
        <v>0</v>
      </c>
      <c r="AA128" s="173">
        <f t="shared" si="8"/>
        <v>0</v>
      </c>
      <c r="AR128" s="17" t="s">
        <v>763</v>
      </c>
      <c r="AT128" s="17" t="s">
        <v>152</v>
      </c>
      <c r="AU128" s="17" t="s">
        <v>25</v>
      </c>
      <c r="AY128" s="17" t="s">
        <v>151</v>
      </c>
      <c r="BE128" s="109">
        <f t="shared" si="9"/>
        <v>0</v>
      </c>
      <c r="BF128" s="109">
        <f t="shared" si="10"/>
        <v>0</v>
      </c>
      <c r="BG128" s="109">
        <f t="shared" si="11"/>
        <v>0</v>
      </c>
      <c r="BH128" s="109">
        <f t="shared" si="12"/>
        <v>0</v>
      </c>
      <c r="BI128" s="109">
        <f t="shared" si="13"/>
        <v>0</v>
      </c>
      <c r="BJ128" s="17" t="s">
        <v>25</v>
      </c>
      <c r="BK128" s="109">
        <f t="shared" si="14"/>
        <v>0</v>
      </c>
      <c r="BL128" s="17" t="s">
        <v>763</v>
      </c>
      <c r="BM128" s="17" t="s">
        <v>794</v>
      </c>
    </row>
    <row r="129" spans="2:65" s="1" customFormat="1" ht="22.5" customHeight="1">
      <c r="B129" s="34"/>
      <c r="C129" s="167" t="s">
        <v>203</v>
      </c>
      <c r="D129" s="167" t="s">
        <v>152</v>
      </c>
      <c r="E129" s="168" t="s">
        <v>795</v>
      </c>
      <c r="F129" s="246" t="s">
        <v>796</v>
      </c>
      <c r="G129" s="246"/>
      <c r="H129" s="246"/>
      <c r="I129" s="246"/>
      <c r="J129" s="169" t="s">
        <v>797</v>
      </c>
      <c r="K129" s="170">
        <v>68</v>
      </c>
      <c r="L129" s="247">
        <v>0</v>
      </c>
      <c r="M129" s="248"/>
      <c r="N129" s="249">
        <f t="shared" si="5"/>
        <v>0</v>
      </c>
      <c r="O129" s="249"/>
      <c r="P129" s="249"/>
      <c r="Q129" s="249"/>
      <c r="R129" s="36"/>
      <c r="T129" s="171" t="s">
        <v>23</v>
      </c>
      <c r="U129" s="43" t="s">
        <v>47</v>
      </c>
      <c r="V129" s="35"/>
      <c r="W129" s="172">
        <f t="shared" si="6"/>
        <v>0</v>
      </c>
      <c r="X129" s="172">
        <v>0</v>
      </c>
      <c r="Y129" s="172">
        <f t="shared" si="7"/>
        <v>0</v>
      </c>
      <c r="Z129" s="172">
        <v>0</v>
      </c>
      <c r="AA129" s="173">
        <f t="shared" si="8"/>
        <v>0</v>
      </c>
      <c r="AR129" s="17" t="s">
        <v>763</v>
      </c>
      <c r="AT129" s="17" t="s">
        <v>152</v>
      </c>
      <c r="AU129" s="17" t="s">
        <v>25</v>
      </c>
      <c r="AY129" s="17" t="s">
        <v>151</v>
      </c>
      <c r="BE129" s="109">
        <f t="shared" si="9"/>
        <v>0</v>
      </c>
      <c r="BF129" s="109">
        <f t="shared" si="10"/>
        <v>0</v>
      </c>
      <c r="BG129" s="109">
        <f t="shared" si="11"/>
        <v>0</v>
      </c>
      <c r="BH129" s="109">
        <f t="shared" si="12"/>
        <v>0</v>
      </c>
      <c r="BI129" s="109">
        <f t="shared" si="13"/>
        <v>0</v>
      </c>
      <c r="BJ129" s="17" t="s">
        <v>25</v>
      </c>
      <c r="BK129" s="109">
        <f t="shared" si="14"/>
        <v>0</v>
      </c>
      <c r="BL129" s="17" t="s">
        <v>763</v>
      </c>
      <c r="BM129" s="17" t="s">
        <v>798</v>
      </c>
    </row>
    <row r="130" spans="2:65" s="1" customFormat="1" ht="22.5" customHeight="1">
      <c r="B130" s="34"/>
      <c r="C130" s="167" t="s">
        <v>207</v>
      </c>
      <c r="D130" s="167" t="s">
        <v>152</v>
      </c>
      <c r="E130" s="168" t="s">
        <v>799</v>
      </c>
      <c r="F130" s="246" t="s">
        <v>800</v>
      </c>
      <c r="G130" s="246"/>
      <c r="H130" s="246"/>
      <c r="I130" s="246"/>
      <c r="J130" s="169" t="s">
        <v>797</v>
      </c>
      <c r="K130" s="170">
        <v>68</v>
      </c>
      <c r="L130" s="247">
        <v>0</v>
      </c>
      <c r="M130" s="248"/>
      <c r="N130" s="249">
        <f t="shared" si="5"/>
        <v>0</v>
      </c>
      <c r="O130" s="249"/>
      <c r="P130" s="249"/>
      <c r="Q130" s="249"/>
      <c r="R130" s="36"/>
      <c r="T130" s="171" t="s">
        <v>23</v>
      </c>
      <c r="U130" s="43" t="s">
        <v>47</v>
      </c>
      <c r="V130" s="35"/>
      <c r="W130" s="172">
        <f t="shared" si="6"/>
        <v>0</v>
      </c>
      <c r="X130" s="172">
        <v>0</v>
      </c>
      <c r="Y130" s="172">
        <f t="shared" si="7"/>
        <v>0</v>
      </c>
      <c r="Z130" s="172">
        <v>0</v>
      </c>
      <c r="AA130" s="173">
        <f t="shared" si="8"/>
        <v>0</v>
      </c>
      <c r="AR130" s="17" t="s">
        <v>763</v>
      </c>
      <c r="AT130" s="17" t="s">
        <v>152</v>
      </c>
      <c r="AU130" s="17" t="s">
        <v>25</v>
      </c>
      <c r="AY130" s="17" t="s">
        <v>151</v>
      </c>
      <c r="BE130" s="109">
        <f t="shared" si="9"/>
        <v>0</v>
      </c>
      <c r="BF130" s="109">
        <f t="shared" si="10"/>
        <v>0</v>
      </c>
      <c r="BG130" s="109">
        <f t="shared" si="11"/>
        <v>0</v>
      </c>
      <c r="BH130" s="109">
        <f t="shared" si="12"/>
        <v>0</v>
      </c>
      <c r="BI130" s="109">
        <f t="shared" si="13"/>
        <v>0</v>
      </c>
      <c r="BJ130" s="17" t="s">
        <v>25</v>
      </c>
      <c r="BK130" s="109">
        <f t="shared" si="14"/>
        <v>0</v>
      </c>
      <c r="BL130" s="17" t="s">
        <v>763</v>
      </c>
      <c r="BM130" s="17" t="s">
        <v>801</v>
      </c>
    </row>
    <row r="131" spans="2:65" s="1" customFormat="1" ht="22.5" customHeight="1">
      <c r="B131" s="34"/>
      <c r="C131" s="167" t="s">
        <v>211</v>
      </c>
      <c r="D131" s="167" t="s">
        <v>152</v>
      </c>
      <c r="E131" s="168" t="s">
        <v>802</v>
      </c>
      <c r="F131" s="246" t="s">
        <v>803</v>
      </c>
      <c r="G131" s="246"/>
      <c r="H131" s="246"/>
      <c r="I131" s="246"/>
      <c r="J131" s="169" t="s">
        <v>797</v>
      </c>
      <c r="K131" s="170">
        <v>68</v>
      </c>
      <c r="L131" s="247">
        <v>0</v>
      </c>
      <c r="M131" s="248"/>
      <c r="N131" s="249">
        <f t="shared" si="5"/>
        <v>0</v>
      </c>
      <c r="O131" s="249"/>
      <c r="P131" s="249"/>
      <c r="Q131" s="249"/>
      <c r="R131" s="36"/>
      <c r="T131" s="171" t="s">
        <v>23</v>
      </c>
      <c r="U131" s="43" t="s">
        <v>47</v>
      </c>
      <c r="V131" s="35"/>
      <c r="W131" s="172">
        <f t="shared" si="6"/>
        <v>0</v>
      </c>
      <c r="X131" s="172">
        <v>0</v>
      </c>
      <c r="Y131" s="172">
        <f t="shared" si="7"/>
        <v>0</v>
      </c>
      <c r="Z131" s="172">
        <v>0</v>
      </c>
      <c r="AA131" s="173">
        <f t="shared" si="8"/>
        <v>0</v>
      </c>
      <c r="AR131" s="17" t="s">
        <v>763</v>
      </c>
      <c r="AT131" s="17" t="s">
        <v>152</v>
      </c>
      <c r="AU131" s="17" t="s">
        <v>25</v>
      </c>
      <c r="AY131" s="17" t="s">
        <v>151</v>
      </c>
      <c r="BE131" s="109">
        <f t="shared" si="9"/>
        <v>0</v>
      </c>
      <c r="BF131" s="109">
        <f t="shared" si="10"/>
        <v>0</v>
      </c>
      <c r="BG131" s="109">
        <f t="shared" si="11"/>
        <v>0</v>
      </c>
      <c r="BH131" s="109">
        <f t="shared" si="12"/>
        <v>0</v>
      </c>
      <c r="BI131" s="109">
        <f t="shared" si="13"/>
        <v>0</v>
      </c>
      <c r="BJ131" s="17" t="s">
        <v>25</v>
      </c>
      <c r="BK131" s="109">
        <f t="shared" si="14"/>
        <v>0</v>
      </c>
      <c r="BL131" s="17" t="s">
        <v>763</v>
      </c>
      <c r="BM131" s="17" t="s">
        <v>804</v>
      </c>
    </row>
    <row r="132" spans="2:65" s="1" customFormat="1" ht="22.5" customHeight="1">
      <c r="B132" s="34"/>
      <c r="C132" s="167" t="s">
        <v>11</v>
      </c>
      <c r="D132" s="167" t="s">
        <v>152</v>
      </c>
      <c r="E132" s="168" t="s">
        <v>805</v>
      </c>
      <c r="F132" s="246" t="s">
        <v>806</v>
      </c>
      <c r="G132" s="246"/>
      <c r="H132" s="246"/>
      <c r="I132" s="246"/>
      <c r="J132" s="169" t="s">
        <v>155</v>
      </c>
      <c r="K132" s="170">
        <v>1</v>
      </c>
      <c r="L132" s="247">
        <v>0</v>
      </c>
      <c r="M132" s="248"/>
      <c r="N132" s="249">
        <f t="shared" si="5"/>
        <v>0</v>
      </c>
      <c r="O132" s="249"/>
      <c r="P132" s="249"/>
      <c r="Q132" s="249"/>
      <c r="R132" s="36"/>
      <c r="T132" s="171" t="s">
        <v>23</v>
      </c>
      <c r="U132" s="43" t="s">
        <v>47</v>
      </c>
      <c r="V132" s="35"/>
      <c r="W132" s="172">
        <f t="shared" si="6"/>
        <v>0</v>
      </c>
      <c r="X132" s="172">
        <v>0</v>
      </c>
      <c r="Y132" s="172">
        <f t="shared" si="7"/>
        <v>0</v>
      </c>
      <c r="Z132" s="172">
        <v>0</v>
      </c>
      <c r="AA132" s="173">
        <f t="shared" si="8"/>
        <v>0</v>
      </c>
      <c r="AR132" s="17" t="s">
        <v>763</v>
      </c>
      <c r="AT132" s="17" t="s">
        <v>152</v>
      </c>
      <c r="AU132" s="17" t="s">
        <v>25</v>
      </c>
      <c r="AY132" s="17" t="s">
        <v>151</v>
      </c>
      <c r="BE132" s="109">
        <f t="shared" si="9"/>
        <v>0</v>
      </c>
      <c r="BF132" s="109">
        <f t="shared" si="10"/>
        <v>0</v>
      </c>
      <c r="BG132" s="109">
        <f t="shared" si="11"/>
        <v>0</v>
      </c>
      <c r="BH132" s="109">
        <f t="shared" si="12"/>
        <v>0</v>
      </c>
      <c r="BI132" s="109">
        <f t="shared" si="13"/>
        <v>0</v>
      </c>
      <c r="BJ132" s="17" t="s">
        <v>25</v>
      </c>
      <c r="BK132" s="109">
        <f t="shared" si="14"/>
        <v>0</v>
      </c>
      <c r="BL132" s="17" t="s">
        <v>763</v>
      </c>
      <c r="BM132" s="17" t="s">
        <v>807</v>
      </c>
    </row>
    <row r="133" spans="2:65" s="1" customFormat="1" ht="22.5" customHeight="1">
      <c r="B133" s="34"/>
      <c r="C133" s="167" t="s">
        <v>156</v>
      </c>
      <c r="D133" s="167" t="s">
        <v>152</v>
      </c>
      <c r="E133" s="168" t="s">
        <v>808</v>
      </c>
      <c r="F133" s="246" t="s">
        <v>809</v>
      </c>
      <c r="G133" s="246"/>
      <c r="H133" s="246"/>
      <c r="I133" s="246"/>
      <c r="J133" s="169" t="s">
        <v>155</v>
      </c>
      <c r="K133" s="170">
        <v>1</v>
      </c>
      <c r="L133" s="247">
        <v>0</v>
      </c>
      <c r="M133" s="248"/>
      <c r="N133" s="249">
        <f t="shared" si="5"/>
        <v>0</v>
      </c>
      <c r="O133" s="249"/>
      <c r="P133" s="249"/>
      <c r="Q133" s="249"/>
      <c r="R133" s="36"/>
      <c r="T133" s="171" t="s">
        <v>23</v>
      </c>
      <c r="U133" s="43" t="s">
        <v>47</v>
      </c>
      <c r="V133" s="35"/>
      <c r="W133" s="172">
        <f t="shared" si="6"/>
        <v>0</v>
      </c>
      <c r="X133" s="172">
        <v>0</v>
      </c>
      <c r="Y133" s="172">
        <f t="shared" si="7"/>
        <v>0</v>
      </c>
      <c r="Z133" s="172">
        <v>0</v>
      </c>
      <c r="AA133" s="173">
        <f t="shared" si="8"/>
        <v>0</v>
      </c>
      <c r="AR133" s="17" t="s">
        <v>763</v>
      </c>
      <c r="AT133" s="17" t="s">
        <v>152</v>
      </c>
      <c r="AU133" s="17" t="s">
        <v>25</v>
      </c>
      <c r="AY133" s="17" t="s">
        <v>151</v>
      </c>
      <c r="BE133" s="109">
        <f t="shared" si="9"/>
        <v>0</v>
      </c>
      <c r="BF133" s="109">
        <f t="shared" si="10"/>
        <v>0</v>
      </c>
      <c r="BG133" s="109">
        <f t="shared" si="11"/>
        <v>0</v>
      </c>
      <c r="BH133" s="109">
        <f t="shared" si="12"/>
        <v>0</v>
      </c>
      <c r="BI133" s="109">
        <f t="shared" si="13"/>
        <v>0</v>
      </c>
      <c r="BJ133" s="17" t="s">
        <v>25</v>
      </c>
      <c r="BK133" s="109">
        <f t="shared" si="14"/>
        <v>0</v>
      </c>
      <c r="BL133" s="17" t="s">
        <v>763</v>
      </c>
      <c r="BM133" s="17" t="s">
        <v>810</v>
      </c>
    </row>
    <row r="134" spans="2:65" s="1" customFormat="1" ht="22.5" customHeight="1">
      <c r="B134" s="34"/>
      <c r="C134" s="167" t="s">
        <v>221</v>
      </c>
      <c r="D134" s="167" t="s">
        <v>152</v>
      </c>
      <c r="E134" s="168" t="s">
        <v>811</v>
      </c>
      <c r="F134" s="246" t="s">
        <v>812</v>
      </c>
      <c r="G134" s="246"/>
      <c r="H134" s="246"/>
      <c r="I134" s="246"/>
      <c r="J134" s="169" t="s">
        <v>155</v>
      </c>
      <c r="K134" s="170">
        <v>1</v>
      </c>
      <c r="L134" s="247">
        <v>0</v>
      </c>
      <c r="M134" s="248"/>
      <c r="N134" s="249">
        <f t="shared" si="5"/>
        <v>0</v>
      </c>
      <c r="O134" s="249"/>
      <c r="P134" s="249"/>
      <c r="Q134" s="249"/>
      <c r="R134" s="36"/>
      <c r="T134" s="171" t="s">
        <v>23</v>
      </c>
      <c r="U134" s="43" t="s">
        <v>47</v>
      </c>
      <c r="V134" s="35"/>
      <c r="W134" s="172">
        <f t="shared" si="6"/>
        <v>0</v>
      </c>
      <c r="X134" s="172">
        <v>0</v>
      </c>
      <c r="Y134" s="172">
        <f t="shared" si="7"/>
        <v>0</v>
      </c>
      <c r="Z134" s="172">
        <v>0</v>
      </c>
      <c r="AA134" s="173">
        <f t="shared" si="8"/>
        <v>0</v>
      </c>
      <c r="AR134" s="17" t="s">
        <v>763</v>
      </c>
      <c r="AT134" s="17" t="s">
        <v>152</v>
      </c>
      <c r="AU134" s="17" t="s">
        <v>25</v>
      </c>
      <c r="AY134" s="17" t="s">
        <v>151</v>
      </c>
      <c r="BE134" s="109">
        <f t="shared" si="9"/>
        <v>0</v>
      </c>
      <c r="BF134" s="109">
        <f t="shared" si="10"/>
        <v>0</v>
      </c>
      <c r="BG134" s="109">
        <f t="shared" si="11"/>
        <v>0</v>
      </c>
      <c r="BH134" s="109">
        <f t="shared" si="12"/>
        <v>0</v>
      </c>
      <c r="BI134" s="109">
        <f t="shared" si="13"/>
        <v>0</v>
      </c>
      <c r="BJ134" s="17" t="s">
        <v>25</v>
      </c>
      <c r="BK134" s="109">
        <f t="shared" si="14"/>
        <v>0</v>
      </c>
      <c r="BL134" s="17" t="s">
        <v>763</v>
      </c>
      <c r="BM134" s="17" t="s">
        <v>813</v>
      </c>
    </row>
    <row r="135" spans="2:65" s="1" customFormat="1" ht="22.5" customHeight="1">
      <c r="B135" s="34"/>
      <c r="C135" s="167" t="s">
        <v>225</v>
      </c>
      <c r="D135" s="167" t="s">
        <v>152</v>
      </c>
      <c r="E135" s="168" t="s">
        <v>814</v>
      </c>
      <c r="F135" s="246" t="s">
        <v>815</v>
      </c>
      <c r="G135" s="246"/>
      <c r="H135" s="246"/>
      <c r="I135" s="246"/>
      <c r="J135" s="169" t="s">
        <v>155</v>
      </c>
      <c r="K135" s="170">
        <v>1</v>
      </c>
      <c r="L135" s="247">
        <v>0</v>
      </c>
      <c r="M135" s="248"/>
      <c r="N135" s="249">
        <f t="shared" si="5"/>
        <v>0</v>
      </c>
      <c r="O135" s="249"/>
      <c r="P135" s="249"/>
      <c r="Q135" s="249"/>
      <c r="R135" s="36"/>
      <c r="T135" s="171" t="s">
        <v>23</v>
      </c>
      <c r="U135" s="43" t="s">
        <v>47</v>
      </c>
      <c r="V135" s="35"/>
      <c r="W135" s="172">
        <f t="shared" si="6"/>
        <v>0</v>
      </c>
      <c r="X135" s="172">
        <v>0</v>
      </c>
      <c r="Y135" s="172">
        <f t="shared" si="7"/>
        <v>0</v>
      </c>
      <c r="Z135" s="172">
        <v>0</v>
      </c>
      <c r="AA135" s="173">
        <f t="shared" si="8"/>
        <v>0</v>
      </c>
      <c r="AR135" s="17" t="s">
        <v>763</v>
      </c>
      <c r="AT135" s="17" t="s">
        <v>152</v>
      </c>
      <c r="AU135" s="17" t="s">
        <v>25</v>
      </c>
      <c r="AY135" s="17" t="s">
        <v>151</v>
      </c>
      <c r="BE135" s="109">
        <f t="shared" si="9"/>
        <v>0</v>
      </c>
      <c r="BF135" s="109">
        <f t="shared" si="10"/>
        <v>0</v>
      </c>
      <c r="BG135" s="109">
        <f t="shared" si="11"/>
        <v>0</v>
      </c>
      <c r="BH135" s="109">
        <f t="shared" si="12"/>
        <v>0</v>
      </c>
      <c r="BI135" s="109">
        <f t="shared" si="13"/>
        <v>0</v>
      </c>
      <c r="BJ135" s="17" t="s">
        <v>25</v>
      </c>
      <c r="BK135" s="109">
        <f t="shared" si="14"/>
        <v>0</v>
      </c>
      <c r="BL135" s="17" t="s">
        <v>763</v>
      </c>
      <c r="BM135" s="17" t="s">
        <v>816</v>
      </c>
    </row>
    <row r="136" spans="2:65" s="1" customFormat="1" ht="22.5" customHeight="1">
      <c r="B136" s="34"/>
      <c r="C136" s="167" t="s">
        <v>229</v>
      </c>
      <c r="D136" s="167" t="s">
        <v>152</v>
      </c>
      <c r="E136" s="168" t="s">
        <v>817</v>
      </c>
      <c r="F136" s="246" t="s">
        <v>818</v>
      </c>
      <c r="G136" s="246"/>
      <c r="H136" s="246"/>
      <c r="I136" s="246"/>
      <c r="J136" s="169" t="s">
        <v>155</v>
      </c>
      <c r="K136" s="170">
        <v>1</v>
      </c>
      <c r="L136" s="247">
        <v>0</v>
      </c>
      <c r="M136" s="248"/>
      <c r="N136" s="249">
        <f t="shared" si="5"/>
        <v>0</v>
      </c>
      <c r="O136" s="249"/>
      <c r="P136" s="249"/>
      <c r="Q136" s="249"/>
      <c r="R136" s="36"/>
      <c r="T136" s="171" t="s">
        <v>23</v>
      </c>
      <c r="U136" s="43" t="s">
        <v>47</v>
      </c>
      <c r="V136" s="35"/>
      <c r="W136" s="172">
        <f t="shared" si="6"/>
        <v>0</v>
      </c>
      <c r="X136" s="172">
        <v>0</v>
      </c>
      <c r="Y136" s="172">
        <f t="shared" si="7"/>
        <v>0</v>
      </c>
      <c r="Z136" s="172">
        <v>0</v>
      </c>
      <c r="AA136" s="173">
        <f t="shared" si="8"/>
        <v>0</v>
      </c>
      <c r="AR136" s="17" t="s">
        <v>763</v>
      </c>
      <c r="AT136" s="17" t="s">
        <v>152</v>
      </c>
      <c r="AU136" s="17" t="s">
        <v>25</v>
      </c>
      <c r="AY136" s="17" t="s">
        <v>151</v>
      </c>
      <c r="BE136" s="109">
        <f t="shared" si="9"/>
        <v>0</v>
      </c>
      <c r="BF136" s="109">
        <f t="shared" si="10"/>
        <v>0</v>
      </c>
      <c r="BG136" s="109">
        <f t="shared" si="11"/>
        <v>0</v>
      </c>
      <c r="BH136" s="109">
        <f t="shared" si="12"/>
        <v>0</v>
      </c>
      <c r="BI136" s="109">
        <f t="shared" si="13"/>
        <v>0</v>
      </c>
      <c r="BJ136" s="17" t="s">
        <v>25</v>
      </c>
      <c r="BK136" s="109">
        <f t="shared" si="14"/>
        <v>0</v>
      </c>
      <c r="BL136" s="17" t="s">
        <v>763</v>
      </c>
      <c r="BM136" s="17" t="s">
        <v>819</v>
      </c>
    </row>
    <row r="137" spans="2:65" s="1" customFormat="1" ht="22.5" customHeight="1">
      <c r="B137" s="34"/>
      <c r="C137" s="167" t="s">
        <v>233</v>
      </c>
      <c r="D137" s="167" t="s">
        <v>152</v>
      </c>
      <c r="E137" s="168" t="s">
        <v>820</v>
      </c>
      <c r="F137" s="246" t="s">
        <v>821</v>
      </c>
      <c r="G137" s="246"/>
      <c r="H137" s="246"/>
      <c r="I137" s="246"/>
      <c r="J137" s="169" t="s">
        <v>155</v>
      </c>
      <c r="K137" s="170">
        <v>1</v>
      </c>
      <c r="L137" s="247">
        <v>0</v>
      </c>
      <c r="M137" s="248"/>
      <c r="N137" s="249">
        <f t="shared" si="5"/>
        <v>0</v>
      </c>
      <c r="O137" s="249"/>
      <c r="P137" s="249"/>
      <c r="Q137" s="249"/>
      <c r="R137" s="36"/>
      <c r="T137" s="171" t="s">
        <v>23</v>
      </c>
      <c r="U137" s="43" t="s">
        <v>47</v>
      </c>
      <c r="V137" s="35"/>
      <c r="W137" s="172">
        <f t="shared" si="6"/>
        <v>0</v>
      </c>
      <c r="X137" s="172">
        <v>0</v>
      </c>
      <c r="Y137" s="172">
        <f t="shared" si="7"/>
        <v>0</v>
      </c>
      <c r="Z137" s="172">
        <v>0</v>
      </c>
      <c r="AA137" s="173">
        <f t="shared" si="8"/>
        <v>0</v>
      </c>
      <c r="AR137" s="17" t="s">
        <v>763</v>
      </c>
      <c r="AT137" s="17" t="s">
        <v>152</v>
      </c>
      <c r="AU137" s="17" t="s">
        <v>25</v>
      </c>
      <c r="AY137" s="17" t="s">
        <v>151</v>
      </c>
      <c r="BE137" s="109">
        <f t="shared" si="9"/>
        <v>0</v>
      </c>
      <c r="BF137" s="109">
        <f t="shared" si="10"/>
        <v>0</v>
      </c>
      <c r="BG137" s="109">
        <f t="shared" si="11"/>
        <v>0</v>
      </c>
      <c r="BH137" s="109">
        <f t="shared" si="12"/>
        <v>0</v>
      </c>
      <c r="BI137" s="109">
        <f t="shared" si="13"/>
        <v>0</v>
      </c>
      <c r="BJ137" s="17" t="s">
        <v>25</v>
      </c>
      <c r="BK137" s="109">
        <f t="shared" si="14"/>
        <v>0</v>
      </c>
      <c r="BL137" s="17" t="s">
        <v>763</v>
      </c>
      <c r="BM137" s="17" t="s">
        <v>822</v>
      </c>
    </row>
    <row r="138" spans="2:65" s="1" customFormat="1" ht="49.9" customHeight="1">
      <c r="B138" s="34"/>
      <c r="C138" s="35"/>
      <c r="D138" s="158" t="s">
        <v>756</v>
      </c>
      <c r="E138" s="35"/>
      <c r="F138" s="35"/>
      <c r="G138" s="35"/>
      <c r="H138" s="35"/>
      <c r="I138" s="35"/>
      <c r="J138" s="35"/>
      <c r="K138" s="35"/>
      <c r="L138" s="35"/>
      <c r="M138" s="35"/>
      <c r="N138" s="263">
        <f>BK138</f>
        <v>0</v>
      </c>
      <c r="O138" s="264"/>
      <c r="P138" s="264"/>
      <c r="Q138" s="264"/>
      <c r="R138" s="36"/>
      <c r="T138" s="147"/>
      <c r="U138" s="55"/>
      <c r="V138" s="55"/>
      <c r="W138" s="55"/>
      <c r="X138" s="55"/>
      <c r="Y138" s="55"/>
      <c r="Z138" s="55"/>
      <c r="AA138" s="57"/>
      <c r="AT138" s="17" t="s">
        <v>81</v>
      </c>
      <c r="AU138" s="17" t="s">
        <v>82</v>
      </c>
      <c r="AY138" s="17" t="s">
        <v>757</v>
      </c>
      <c r="BK138" s="109">
        <v>0</v>
      </c>
    </row>
    <row r="139" spans="2:65" s="1" customFormat="1" ht="6.95" customHeight="1">
      <c r="B139" s="58"/>
      <c r="C139" s="59"/>
      <c r="D139" s="59"/>
      <c r="E139" s="59"/>
      <c r="F139" s="59"/>
      <c r="G139" s="59"/>
      <c r="H139" s="59"/>
      <c r="I139" s="59"/>
      <c r="J139" s="59"/>
      <c r="K139" s="59"/>
      <c r="L139" s="59"/>
      <c r="M139" s="59"/>
      <c r="N139" s="59"/>
      <c r="O139" s="59"/>
      <c r="P139" s="59"/>
      <c r="Q139" s="59"/>
      <c r="R139" s="60"/>
    </row>
  </sheetData>
  <sheetProtection algorithmName="SHA-512" hashValue="UCCl+t//E9Zuvv2SwIIB6gpelKpYC9Hk2fBr5xtN1pcc8NImRtPLs4+fnZhoUHCZhWMYQAgAQZhif8YYNACobA==" saltValue="0UjbjySEovJygCQBQq2NIw==" spinCount="100000" sheet="1" objects="1" scenarios="1" formatCells="0" formatColumns="0" formatRows="0" sort="0" autoFilter="0"/>
  <mergeCells count="126">
    <mergeCell ref="N138:Q138"/>
    <mergeCell ref="H1:K1"/>
    <mergeCell ref="S2:AC2"/>
    <mergeCell ref="F135:I135"/>
    <mergeCell ref="L135:M135"/>
    <mergeCell ref="N135:Q135"/>
    <mergeCell ref="F136:I136"/>
    <mergeCell ref="L136:M136"/>
    <mergeCell ref="N136:Q136"/>
    <mergeCell ref="F137:I137"/>
    <mergeCell ref="L137:M137"/>
    <mergeCell ref="N137:Q137"/>
    <mergeCell ref="F132:I132"/>
    <mergeCell ref="L132:M132"/>
    <mergeCell ref="N132:Q132"/>
    <mergeCell ref="F133:I133"/>
    <mergeCell ref="L133:M133"/>
    <mergeCell ref="N133:Q133"/>
    <mergeCell ref="F134:I134"/>
    <mergeCell ref="L134:M134"/>
    <mergeCell ref="N134:Q134"/>
    <mergeCell ref="F129:I129"/>
    <mergeCell ref="L129:M129"/>
    <mergeCell ref="N129:Q129"/>
    <mergeCell ref="F130:I130"/>
    <mergeCell ref="L130:M130"/>
    <mergeCell ref="N130:Q130"/>
    <mergeCell ref="F131:I131"/>
    <mergeCell ref="L131:M131"/>
    <mergeCell ref="N131:Q131"/>
    <mergeCell ref="F126:I126"/>
    <mergeCell ref="L126:M126"/>
    <mergeCell ref="N126:Q126"/>
    <mergeCell ref="F127:I127"/>
    <mergeCell ref="L127:M127"/>
    <mergeCell ref="N127:Q127"/>
    <mergeCell ref="F128:I128"/>
    <mergeCell ref="L128:M128"/>
    <mergeCell ref="N128:Q128"/>
    <mergeCell ref="F123:I123"/>
    <mergeCell ref="L123:M123"/>
    <mergeCell ref="N123:Q123"/>
    <mergeCell ref="F124:I124"/>
    <mergeCell ref="L124:M124"/>
    <mergeCell ref="N124:Q124"/>
    <mergeCell ref="F125:I125"/>
    <mergeCell ref="L125:M125"/>
    <mergeCell ref="N125:Q125"/>
    <mergeCell ref="F120:I120"/>
    <mergeCell ref="L120:M120"/>
    <mergeCell ref="N120:Q120"/>
    <mergeCell ref="F121:I121"/>
    <mergeCell ref="L121:M121"/>
    <mergeCell ref="N121:Q121"/>
    <mergeCell ref="F122:I122"/>
    <mergeCell ref="L122:M122"/>
    <mergeCell ref="N122:Q122"/>
    <mergeCell ref="M113:Q113"/>
    <mergeCell ref="F115:I115"/>
    <mergeCell ref="L115:M115"/>
    <mergeCell ref="N115:Q115"/>
    <mergeCell ref="F118:I118"/>
    <mergeCell ref="L118:M118"/>
    <mergeCell ref="N118:Q118"/>
    <mergeCell ref="F119:I119"/>
    <mergeCell ref="L119:M119"/>
    <mergeCell ref="N119:Q119"/>
    <mergeCell ref="N116:Q116"/>
    <mergeCell ref="N117:Q117"/>
    <mergeCell ref="D96:H96"/>
    <mergeCell ref="N96:Q96"/>
    <mergeCell ref="N97:Q97"/>
    <mergeCell ref="L99:Q99"/>
    <mergeCell ref="C105:Q105"/>
    <mergeCell ref="F107:P107"/>
    <mergeCell ref="F108:P108"/>
    <mergeCell ref="M110:P110"/>
    <mergeCell ref="M112:Q112"/>
    <mergeCell ref="N89:Q89"/>
    <mergeCell ref="N91:Q91"/>
    <mergeCell ref="D92:H92"/>
    <mergeCell ref="N92:Q92"/>
    <mergeCell ref="D93:H93"/>
    <mergeCell ref="N93:Q93"/>
    <mergeCell ref="D94:H94"/>
    <mergeCell ref="N94:Q94"/>
    <mergeCell ref="D95:H95"/>
    <mergeCell ref="N95:Q95"/>
    <mergeCell ref="C76:Q76"/>
    <mergeCell ref="F78:P78"/>
    <mergeCell ref="F79:P79"/>
    <mergeCell ref="M81:P81"/>
    <mergeCell ref="M83:Q83"/>
    <mergeCell ref="M84:Q84"/>
    <mergeCell ref="C86:G86"/>
    <mergeCell ref="N86:Q86"/>
    <mergeCell ref="N88:Q88"/>
    <mergeCell ref="H33:J33"/>
    <mergeCell ref="M33:P33"/>
    <mergeCell ref="H34:J34"/>
    <mergeCell ref="M34:P34"/>
    <mergeCell ref="H35:J35"/>
    <mergeCell ref="M35:P35"/>
    <mergeCell ref="H36:J36"/>
    <mergeCell ref="M36:P36"/>
    <mergeCell ref="L38:P38"/>
    <mergeCell ref="O17:P17"/>
    <mergeCell ref="O18:P18"/>
    <mergeCell ref="O20:P20"/>
    <mergeCell ref="O21:P21"/>
    <mergeCell ref="E24:L24"/>
    <mergeCell ref="M27:P27"/>
    <mergeCell ref="M28:P28"/>
    <mergeCell ref="M30:P30"/>
    <mergeCell ref="H32:J32"/>
    <mergeCell ref="M32:P32"/>
    <mergeCell ref="C2:Q2"/>
    <mergeCell ref="C4:Q4"/>
    <mergeCell ref="F6:P6"/>
    <mergeCell ref="F7:P7"/>
    <mergeCell ref="O9:P9"/>
    <mergeCell ref="O11:P11"/>
    <mergeCell ref="O12:P12"/>
    <mergeCell ref="O14:P14"/>
    <mergeCell ref="E15:L15"/>
    <mergeCell ref="O15:P15"/>
  </mergeCells>
  <hyperlinks>
    <hyperlink ref="F1:G1" location="C2" display="1) Krycí list rozpočtu"/>
    <hyperlink ref="H1:K1" location="C86" display="2) Rekapitulace rozpočtu"/>
    <hyperlink ref="L1" location="C115" display="3) Rozpočet"/>
    <hyperlink ref="S1:T1" location="'Rekapitulace stavby'!C2" display="Rekapitulace stavby"/>
  </hyperlinks>
  <pageMargins left="0.58333330000000005" right="0.58333330000000005" top="0.5" bottom="0.46666669999999999" header="0" footer="0"/>
  <pageSetup paperSize="9" scale="95" fitToHeight="100" orientation="portrait" blackAndWhite="1" r:id="rId1"/>
  <headerFooter>
    <oddFooter>&amp;CStrana &amp;P z &amp;N</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3</vt:i4>
      </vt:variant>
      <vt:variant>
        <vt:lpstr>Pojmenované oblasti</vt:lpstr>
      </vt:variant>
      <vt:variant>
        <vt:i4>6</vt:i4>
      </vt:variant>
    </vt:vector>
  </HeadingPairs>
  <TitlesOfParts>
    <vt:vector size="9" baseType="lpstr">
      <vt:lpstr>Rekapitulace stavby</vt:lpstr>
      <vt:lpstr>D.1.4.1 - Vytápění - ohře...</vt:lpstr>
      <vt:lpstr>D.1.4.2 - Elektro a MaR</vt:lpstr>
      <vt:lpstr>'D.1.4.1 - Vytápění - ohře...'!Názvy_tisku</vt:lpstr>
      <vt:lpstr>'D.1.4.2 - Elektro a MaR'!Názvy_tisku</vt:lpstr>
      <vt:lpstr>'Rekapitulace stavby'!Názvy_tisku</vt:lpstr>
      <vt:lpstr>'D.1.4.1 - Vytápění - ohře...'!Oblast_tisku</vt:lpstr>
      <vt:lpstr>'D.1.4.2 - Elektro a MaR'!Oblast_tisku</vt:lpstr>
      <vt:lpstr>'Rekapitulace stavby'!Oblast_tisku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DESKTOP-HUJ38OL\Patek</dc:creator>
  <cp:lastModifiedBy>Patek</cp:lastModifiedBy>
  <dcterms:created xsi:type="dcterms:W3CDTF">2017-05-12T10:33:51Z</dcterms:created>
  <dcterms:modified xsi:type="dcterms:W3CDTF">2017-05-12T10:33:56Z</dcterms:modified>
</cp:coreProperties>
</file>