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Položkový rozpočet" sheetId="1" r:id="rId1"/>
    <sheet name="List2" sheetId="2" r:id="rId2"/>
  </sheet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<sst xmlns="http://schemas.openxmlformats.org/spreadsheetml/2006/main" count="352" uniqueCount="136">
  <si>
    <t>Území: Boskovice-celkem</t>
  </si>
  <si>
    <t>č.položky</t>
  </si>
  <si>
    <t>název</t>
  </si>
  <si>
    <t>m.j.</t>
  </si>
  <si>
    <t>cena za m.j.</t>
  </si>
  <si>
    <t>celkem Kč</t>
  </si>
  <si>
    <t>185 80-3411</t>
  </si>
  <si>
    <t>Vyhrabání trávníku v rovině-1x</t>
  </si>
  <si>
    <t>185 80-3412</t>
  </si>
  <si>
    <t>Vyhrabání trávníku ve svahu od 1:5 do 1:2</t>
  </si>
  <si>
    <t>185 80-3413</t>
  </si>
  <si>
    <t>Vyhrabání trávníku ve svahu od 1:2 do 1:1</t>
  </si>
  <si>
    <t>111 10-4211</t>
  </si>
  <si>
    <t>Pokosení trávníku v rovině -7x</t>
  </si>
  <si>
    <t>111 10-4212</t>
  </si>
  <si>
    <t>111 10-4213</t>
  </si>
  <si>
    <t>185 80-1111</t>
  </si>
  <si>
    <t>Shrabání listí v rovině ve vrstvě do 50mm-50%</t>
  </si>
  <si>
    <t>185 80-1121</t>
  </si>
  <si>
    <t>Shrabání listí ve svahu od 1:5 do 1:2 ve vrstvě do 50mm-50%</t>
  </si>
  <si>
    <t>185 80-1131</t>
  </si>
  <si>
    <t>Shrabání listí ve svahu od 1:2 do 1:1 ve vrstvě do 50mm-50%</t>
  </si>
  <si>
    <t>Celkový náklad</t>
  </si>
  <si>
    <t>Trávník luční</t>
  </si>
  <si>
    <t>111 10-4311</t>
  </si>
  <si>
    <t>Pokosení trávníku lučního v rovině- 2x</t>
  </si>
  <si>
    <t>111 10-4312</t>
  </si>
  <si>
    <t>Pokosení trávníku lučního ve svahu od 1:5 do 1:2- 2x</t>
  </si>
  <si>
    <t>111 10-4313</t>
  </si>
  <si>
    <t>Pokosení trávníku lučního ve svahu od 1:2 do 1:1- 2x</t>
  </si>
  <si>
    <t>Shrabání listí v rovině ve vrstvě do 50mm</t>
  </si>
  <si>
    <t>Shrabání listí ve svahu od 1:5 do 1:2 ve vrstvě do 50mm</t>
  </si>
  <si>
    <t>Shrabání listí ve svahu od 1:2 do 1:1 ve vrstvě do 50mm</t>
  </si>
  <si>
    <t>Sběr odpadků-5x</t>
  </si>
  <si>
    <t>185 80-2114</t>
  </si>
  <si>
    <t>Hnojení um.hnojivem v rovině k jednotl.rostl. 1x</t>
  </si>
  <si>
    <t>t</t>
  </si>
  <si>
    <t>185 80-4514</t>
  </si>
  <si>
    <t>Odplevelení v rov.keř. skupin s nakypř. - 50%</t>
  </si>
  <si>
    <t>185 80-4214</t>
  </si>
  <si>
    <t>Vyplení v rov. dřevin ve skupin.-2 x 50%</t>
  </si>
  <si>
    <t>185 80-4311</t>
  </si>
  <si>
    <t>184 80-2612</t>
  </si>
  <si>
    <t>Chem. odplevelení v rovině meziřádkové</t>
  </si>
  <si>
    <t>185 85-1111</t>
  </si>
  <si>
    <t>Dovoz vody do 10km</t>
  </si>
  <si>
    <t>Shrabání listí v rov.ve vrstvě do 50mm-20%</t>
  </si>
  <si>
    <t>Herbicid (7 l/ha, vč.ztr.3%)</t>
  </si>
  <si>
    <t>l</t>
  </si>
  <si>
    <t>184 80-6151</t>
  </si>
  <si>
    <t>Průklest keřů netrn.o prům.do 1,5m- 5%</t>
  </si>
  <si>
    <t>ks</t>
  </si>
  <si>
    <t>184 80-6152</t>
  </si>
  <si>
    <t>Průklest keřů netrn.o prům.do 3m- 5%</t>
  </si>
  <si>
    <t>184 80-6171</t>
  </si>
  <si>
    <t>Zmlazení keřů netr.o prům.do 1,5m-5%</t>
  </si>
  <si>
    <t>184 80-6172</t>
  </si>
  <si>
    <t>Zmlazení keřů netr.o prům.do 3m-5%</t>
  </si>
  <si>
    <t>184 80-6182</t>
  </si>
  <si>
    <t>Zmlazení keřů trn.o prům.do 3m-5%</t>
  </si>
  <si>
    <t>185 80-1112</t>
  </si>
  <si>
    <t xml:space="preserve">Obnova ploch - 5 % </t>
  </si>
  <si>
    <t>183 20-5111</t>
  </si>
  <si>
    <t xml:space="preserve">Založení záhonu v rovině </t>
  </si>
  <si>
    <t>183 20-4111</t>
  </si>
  <si>
    <t>185 80-4511</t>
  </si>
  <si>
    <t>185 80-4211</t>
  </si>
  <si>
    <t xml:space="preserve">Hnojení um.hnojivem v rovině k jednotl.rostl. </t>
  </si>
  <si>
    <t>185 80-4253</t>
  </si>
  <si>
    <t>Odstranění odkvetlých částí-2x</t>
  </si>
  <si>
    <t>185 80-5211</t>
  </si>
  <si>
    <t>Zrušení květinových výsadeb</t>
  </si>
  <si>
    <t>183 40-3131</t>
  </si>
  <si>
    <t>Obdělání půdy rytím</t>
  </si>
  <si>
    <t>185 80-2112</t>
  </si>
  <si>
    <t>Hnojení kompostem</t>
  </si>
  <si>
    <t>Výsadba letniček nebo dvouletek</t>
  </si>
  <si>
    <t>Vyplení záhonu</t>
  </si>
  <si>
    <t>185 80-4432</t>
  </si>
  <si>
    <t>Odstranění nakopčení</t>
  </si>
  <si>
    <t>184 80-6186</t>
  </si>
  <si>
    <t>Řez růží mnohokvětých</t>
  </si>
  <si>
    <t>185 80-4431</t>
  </si>
  <si>
    <t>Nakopčení</t>
  </si>
  <si>
    <t>Odstranění odkvetlých částí</t>
  </si>
  <si>
    <t>185 80-4512</t>
  </si>
  <si>
    <t>184 80-3111</t>
  </si>
  <si>
    <t>Řez do 0,8m výšky a 0,8m šířky- 2x - 50%</t>
  </si>
  <si>
    <t>184 80-3112</t>
  </si>
  <si>
    <t>Řez přes  0,8m do 1,5mvýšky a 1m šířky- 2x - 50%</t>
  </si>
  <si>
    <t>184 80-4514</t>
  </si>
  <si>
    <t xml:space="preserve">Odplevelení keř.skupin v rovině s nakypřením-1x </t>
  </si>
  <si>
    <t>DPH 21 %</t>
  </si>
  <si>
    <t>celková suma s DPH:</t>
  </si>
  <si>
    <t>Pokosení trávníku na svahu od 1:5 do 1:2-7x</t>
  </si>
  <si>
    <t>Pokosení trávníku na svahu od 1:2 do 1:1-7x</t>
  </si>
  <si>
    <r>
      <t>m</t>
    </r>
    <r>
      <rPr>
        <b/>
        <vertAlign val="superscript"/>
        <sz val="14"/>
        <rFont val="Calibri"/>
        <family val="2"/>
        <scheme val="minor"/>
      </rPr>
      <t>2</t>
    </r>
  </si>
  <si>
    <r>
      <t>m</t>
    </r>
    <r>
      <rPr>
        <vertAlign val="superscript"/>
        <sz val="14"/>
        <rFont val="Calibri"/>
        <family val="2"/>
        <scheme val="minor"/>
      </rPr>
      <t>2</t>
    </r>
  </si>
  <si>
    <r>
      <t>Výsadba dřevin do 5let (1ks/m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 30%výsadeb</t>
    </r>
  </si>
  <si>
    <r>
      <t>m</t>
    </r>
    <r>
      <rPr>
        <vertAlign val="superscript"/>
        <sz val="14"/>
        <rFont val="Calibri"/>
        <family val="2"/>
        <scheme val="minor"/>
      </rPr>
      <t>3</t>
    </r>
  </si>
  <si>
    <r>
      <t>Um.hnojivo (0,05kg/m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 vč.ztr.3%)</t>
    </r>
  </si>
  <si>
    <t>Letničky</t>
  </si>
  <si>
    <t>Výsadba letniček nebo dvouletek  (40 ks/ m2)</t>
  </si>
  <si>
    <t>Dvouletky</t>
  </si>
  <si>
    <r>
      <t>Letničky (40ks/m</t>
    </r>
    <r>
      <rPr>
        <vertAlign val="superscript"/>
        <sz val="14"/>
        <rFont val="Calibri"/>
        <family val="2"/>
        <scheme val="minor"/>
      </rPr>
      <t xml:space="preserve">2 </t>
    </r>
    <r>
      <rPr>
        <sz val="14"/>
        <rFont val="Calibri"/>
        <family val="2"/>
        <scheme val="minor"/>
      </rPr>
      <t>, vč. 3% ztr.)</t>
    </r>
  </si>
  <si>
    <r>
      <t>Kompost (5kg/m</t>
    </r>
    <r>
      <rPr>
        <vertAlign val="superscript"/>
        <sz val="14"/>
        <rFont val="Calibri"/>
        <family val="2"/>
        <scheme val="minor"/>
      </rPr>
      <t xml:space="preserve">2 </t>
    </r>
    <r>
      <rPr>
        <sz val="14"/>
        <rFont val="Calibri"/>
        <family val="2"/>
        <scheme val="minor"/>
      </rPr>
      <t>, včetně ztr. 3%)</t>
    </r>
  </si>
  <si>
    <r>
      <t>Dvouletky (40ks/m</t>
    </r>
    <r>
      <rPr>
        <vertAlign val="superscript"/>
        <sz val="14"/>
        <rFont val="Calibri"/>
        <family val="2"/>
        <scheme val="minor"/>
      </rPr>
      <t xml:space="preserve">2 </t>
    </r>
    <r>
      <rPr>
        <sz val="14"/>
        <rFont val="Calibri"/>
        <family val="2"/>
        <scheme val="minor"/>
      </rPr>
      <t>, vč. 3% ztr.)</t>
    </r>
  </si>
  <si>
    <t>Růže</t>
  </si>
  <si>
    <r>
      <t>Zalití rostlin do 20m</t>
    </r>
    <r>
      <rPr>
        <vertAlign val="superscript"/>
        <sz val="14"/>
        <rFont val="Calibri"/>
        <family val="2"/>
        <scheme val="minor"/>
      </rPr>
      <t xml:space="preserve">2 </t>
    </r>
    <r>
      <rPr>
        <sz val="14"/>
        <rFont val="Calibri"/>
        <family val="2"/>
        <scheme val="minor"/>
      </rPr>
      <t>(20l/1m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)- 3x</t>
    </r>
  </si>
  <si>
    <t>Živé ploty</t>
  </si>
  <si>
    <r>
      <t>Výsadba dřevin nad 5let (1ks/m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 70%výsadeb</t>
    </r>
  </si>
  <si>
    <t>184 80-6181</t>
  </si>
  <si>
    <t>Zmlazení keřů trn.o prům.do 1,5m-5%</t>
  </si>
  <si>
    <t xml:space="preserve"> </t>
  </si>
  <si>
    <t>18491-1421</t>
  </si>
  <si>
    <r>
      <t>Mulčovací kůra (5cm/1m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;ztr.3%)</t>
    </r>
  </si>
  <si>
    <t>Trvalky</t>
  </si>
  <si>
    <t>Řez trvalek</t>
  </si>
  <si>
    <t>Mobilní nádoby</t>
  </si>
  <si>
    <t>Instalace, demontáž</t>
  </si>
  <si>
    <r>
      <t>Zalití rostlin do 20m</t>
    </r>
    <r>
      <rPr>
        <vertAlign val="superscript"/>
        <sz val="14"/>
        <rFont val="Calibri"/>
        <family val="2"/>
        <scheme val="minor"/>
      </rPr>
      <t xml:space="preserve">2 </t>
    </r>
    <r>
      <rPr>
        <sz val="14"/>
        <rFont val="Calibri"/>
        <family val="2"/>
        <scheme val="minor"/>
      </rPr>
      <t>(20l/1m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)- 25x</t>
    </r>
  </si>
  <si>
    <t>Rumištní plochy</t>
  </si>
  <si>
    <t xml:space="preserve">Trávník parkový </t>
  </si>
  <si>
    <t>Mulčování výsadby- 2%</t>
  </si>
  <si>
    <t>Shrabání listí v rov.ve vrstvě do 50mm-50%</t>
  </si>
  <si>
    <t>Vyplení záhonu-3x</t>
  </si>
  <si>
    <t>Odplevelení záhonu v rovině s nakypřením- 3x</t>
  </si>
  <si>
    <t>Odplevelení záhonu v rovině s nakypřením- 5x</t>
  </si>
  <si>
    <r>
      <t>Zalití rostlin do 20m</t>
    </r>
    <r>
      <rPr>
        <vertAlign val="superscript"/>
        <sz val="14"/>
        <rFont val="Calibri"/>
        <family val="2"/>
        <scheme val="minor"/>
      </rPr>
      <t xml:space="preserve">2 </t>
    </r>
    <r>
      <rPr>
        <sz val="14"/>
        <rFont val="Calibri"/>
        <family val="2"/>
        <scheme val="minor"/>
      </rPr>
      <t>(20l/1m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)- 4x</t>
    </r>
  </si>
  <si>
    <t>Pokosení trávníku v rovině - 3x</t>
  </si>
  <si>
    <t>Sběr odpadků- 10 x</t>
  </si>
  <si>
    <r>
      <t>Zalití rostlin do 20m</t>
    </r>
    <r>
      <rPr>
        <vertAlign val="superscript"/>
        <sz val="14"/>
        <rFont val="Calibri"/>
        <family val="2"/>
        <scheme val="minor"/>
      </rPr>
      <t xml:space="preserve">2 </t>
    </r>
    <r>
      <rPr>
        <sz val="14"/>
        <rFont val="Calibri"/>
        <family val="2"/>
        <scheme val="minor"/>
      </rPr>
      <t>(20l/1m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) - 3x</t>
    </r>
  </si>
  <si>
    <t>Sběr odpadků- 10x</t>
  </si>
  <si>
    <r>
      <t>Zalití rostlin do 20m</t>
    </r>
    <r>
      <rPr>
        <vertAlign val="superscript"/>
        <sz val="14"/>
        <rFont val="Calibri"/>
        <family val="2"/>
        <scheme val="minor"/>
      </rPr>
      <t xml:space="preserve">2 </t>
    </r>
    <r>
      <rPr>
        <sz val="14"/>
        <rFont val="Calibri"/>
        <family val="2"/>
        <scheme val="minor"/>
      </rPr>
      <t>(20l/1m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)- 20x</t>
    </r>
  </si>
  <si>
    <t>Vyplení záhonu- 3x</t>
  </si>
  <si>
    <t>Odplevelení záhonu v rovině s nakypřením - 3x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</si>
</sst>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u val="single"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4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3" fillId="2" borderId="1" xfId="0" applyNumberFormat="1" applyFont="1" applyFill="1" applyBorder="1"/>
    <xf numFmtId="4" fontId="0" fillId="0" borderId="0" xfId="0" applyNumberFormat="1"/>
    <xf numFmtId="0" fontId="0" fillId="0" borderId="0" xfId="0" applyFont="1"/>
    <xf numFmtId="0" fontId="7" fillId="0" borderId="2" xfId="0" applyFont="1" applyBorder="1"/>
    <xf numFmtId="0" fontId="7" fillId="0" borderId="3" xfId="0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0" fontId="7" fillId="0" borderId="5" xfId="0" applyFont="1" applyBorder="1"/>
    <xf numFmtId="0" fontId="7" fillId="0" borderId="6" xfId="0" applyFont="1" applyBorder="1"/>
    <xf numFmtId="4" fontId="7" fillId="0" borderId="6" xfId="0" applyNumberFormat="1" applyFont="1" applyBorder="1"/>
    <xf numFmtId="164" fontId="7" fillId="0" borderId="6" xfId="0" applyNumberFormat="1" applyFont="1" applyBorder="1"/>
    <xf numFmtId="0" fontId="5" fillId="0" borderId="7" xfId="0" applyFont="1" applyBorder="1"/>
    <xf numFmtId="0" fontId="7" fillId="0" borderId="8" xfId="0" applyFont="1" applyBorder="1"/>
    <xf numFmtId="4" fontId="7" fillId="0" borderId="8" xfId="0" applyNumberFormat="1" applyFont="1" applyBorder="1"/>
    <xf numFmtId="0" fontId="9" fillId="0" borderId="0" xfId="0" applyFont="1"/>
    <xf numFmtId="0" fontId="9" fillId="0" borderId="9" xfId="0" applyFont="1" applyBorder="1"/>
    <xf numFmtId="0" fontId="9" fillId="0" borderId="10" xfId="0" applyFont="1" applyBorder="1"/>
    <xf numFmtId="4" fontId="9" fillId="0" borderId="10" xfId="0" applyNumberFormat="1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5" fillId="0" borderId="13" xfId="0" applyFont="1" applyBorder="1"/>
    <xf numFmtId="4" fontId="5" fillId="0" borderId="13" xfId="0" applyNumberFormat="1" applyFont="1" applyBorder="1"/>
    <xf numFmtId="0" fontId="9" fillId="0" borderId="14" xfId="0" applyFont="1" applyBorder="1"/>
    <xf numFmtId="0" fontId="10" fillId="0" borderId="13" xfId="0" applyFont="1" applyBorder="1"/>
    <xf numFmtId="0" fontId="5" fillId="0" borderId="0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7" fillId="0" borderId="15" xfId="0" applyFont="1" applyBorder="1"/>
    <xf numFmtId="0" fontId="7" fillId="0" borderId="16" xfId="0" applyFont="1" applyBorder="1"/>
    <xf numFmtId="4" fontId="7" fillId="0" borderId="16" xfId="0" applyNumberFormat="1" applyFont="1" applyBorder="1"/>
    <xf numFmtId="4" fontId="7" fillId="0" borderId="17" xfId="0" applyNumberFormat="1" applyFont="1" applyBorder="1"/>
    <xf numFmtId="0" fontId="7" fillId="0" borderId="0" xfId="0" applyFont="1"/>
    <xf numFmtId="4" fontId="7" fillId="0" borderId="11" xfId="0" applyNumberFormat="1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2" fontId="7" fillId="0" borderId="16" xfId="0" applyNumberFormat="1" applyFont="1" applyBorder="1"/>
    <xf numFmtId="0" fontId="7" fillId="0" borderId="2" xfId="0" applyFont="1" applyFill="1" applyBorder="1"/>
    <xf numFmtId="0" fontId="7" fillId="0" borderId="3" xfId="0" applyFont="1" applyFill="1" applyBorder="1"/>
    <xf numFmtId="4" fontId="7" fillId="0" borderId="3" xfId="0" applyNumberFormat="1" applyFont="1" applyFill="1" applyBorder="1"/>
    <xf numFmtId="3" fontId="7" fillId="0" borderId="3" xfId="0" applyNumberFormat="1" applyFont="1" applyBorder="1"/>
    <xf numFmtId="3" fontId="7" fillId="0" borderId="3" xfId="0" applyNumberFormat="1" applyFont="1" applyFill="1" applyBorder="1"/>
    <xf numFmtId="0" fontId="7" fillId="0" borderId="9" xfId="0" applyFont="1" applyBorder="1"/>
    <xf numFmtId="4" fontId="7" fillId="0" borderId="10" xfId="0" applyNumberFormat="1" applyFont="1" applyBorder="1"/>
    <xf numFmtId="0" fontId="9" fillId="0" borderId="21" xfId="0" applyFont="1" applyBorder="1"/>
    <xf numFmtId="4" fontId="9" fillId="0" borderId="19" xfId="0" applyNumberFormat="1" applyFont="1" applyBorder="1"/>
    <xf numFmtId="0" fontId="7" fillId="0" borderId="9" xfId="0" applyFont="1" applyFill="1" applyBorder="1"/>
    <xf numFmtId="4" fontId="7" fillId="3" borderId="22" xfId="0" applyNumberFormat="1" applyFont="1" applyFill="1" applyBorder="1"/>
    <xf numFmtId="4" fontId="7" fillId="3" borderId="23" xfId="0" applyNumberFormat="1" applyFont="1" applyFill="1" applyBorder="1"/>
    <xf numFmtId="4" fontId="7" fillId="0" borderId="0" xfId="0" applyNumberFormat="1" applyFont="1" applyFill="1" applyBorder="1"/>
    <xf numFmtId="0" fontId="12" fillId="3" borderId="0" xfId="0" applyFont="1" applyFill="1"/>
    <xf numFmtId="4" fontId="12" fillId="3" borderId="0" xfId="0" applyNumberFormat="1" applyFont="1" applyFill="1"/>
    <xf numFmtId="0" fontId="9" fillId="3" borderId="0" xfId="0" applyFont="1" applyFill="1"/>
    <xf numFmtId="4" fontId="9" fillId="3" borderId="0" xfId="0" applyNumberFormat="1" applyFont="1" applyFill="1"/>
    <xf numFmtId="4" fontId="9" fillId="0" borderId="0" xfId="0" applyNumberFormat="1" applyFont="1"/>
    <xf numFmtId="0" fontId="13" fillId="0" borderId="0" xfId="0" applyFont="1"/>
    <xf numFmtId="0" fontId="14" fillId="0" borderId="0" xfId="0" applyFont="1"/>
    <xf numFmtId="4" fontId="7" fillId="0" borderId="4" xfId="0" applyNumberFormat="1" applyFont="1" applyFill="1" applyBorder="1"/>
    <xf numFmtId="0" fontId="9" fillId="0" borderId="0" xfId="0" applyFont="1" applyFill="1"/>
    <xf numFmtId="0" fontId="5" fillId="0" borderId="18" xfId="0" applyFont="1" applyBorder="1"/>
    <xf numFmtId="0" fontId="7" fillId="0" borderId="19" xfId="0" applyFont="1" applyBorder="1"/>
    <xf numFmtId="4" fontId="7" fillId="0" borderId="19" xfId="0" applyNumberFormat="1" applyFont="1" applyBorder="1"/>
    <xf numFmtId="4" fontId="7" fillId="0" borderId="20" xfId="0" applyNumberFormat="1" applyFont="1" applyFill="1" applyBorder="1"/>
    <xf numFmtId="0" fontId="9" fillId="0" borderId="12" xfId="0" applyFont="1" applyFill="1" applyBorder="1"/>
    <xf numFmtId="0" fontId="10" fillId="0" borderId="13" xfId="0" applyFont="1" applyFill="1" applyBorder="1"/>
    <xf numFmtId="0" fontId="5" fillId="0" borderId="13" xfId="0" applyFont="1" applyFill="1" applyBorder="1"/>
    <xf numFmtId="4" fontId="5" fillId="0" borderId="13" xfId="0" applyNumberFormat="1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4" fontId="9" fillId="0" borderId="10" xfId="0" applyNumberFormat="1" applyFont="1" applyFill="1" applyBorder="1"/>
    <xf numFmtId="0" fontId="9" fillId="0" borderId="11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4" fontId="7" fillId="0" borderId="6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tabSelected="1" workbookViewId="0" topLeftCell="A94">
      <selection activeCell="E144" sqref="E144"/>
    </sheetView>
  </sheetViews>
  <sheetFormatPr defaultColWidth="9.140625" defaultRowHeight="15"/>
  <cols>
    <col min="1" max="1" width="15.421875" style="0" customWidth="1"/>
    <col min="2" max="2" width="70.7109375" style="0" customWidth="1"/>
    <col min="3" max="3" width="6.7109375" style="0" customWidth="1"/>
    <col min="4" max="4" width="22.421875" style="0" customWidth="1"/>
    <col min="5" max="5" width="15.7109375" style="0" customWidth="1"/>
    <col min="6" max="6" width="17.7109375" style="0" customWidth="1"/>
  </cols>
  <sheetData>
    <row r="1" s="61" customFormat="1" ht="21">
      <c r="A1" s="62" t="s">
        <v>0</v>
      </c>
    </row>
    <row r="2" ht="18.75">
      <c r="A2" s="1"/>
    </row>
    <row r="3" ht="19.5" thickBot="1">
      <c r="A3" s="1"/>
    </row>
    <row r="4" spans="1:6" s="19" customFormat="1" ht="21.75" thickBot="1">
      <c r="A4" s="24"/>
      <c r="B4" s="29" t="s">
        <v>122</v>
      </c>
      <c r="C4" s="26" t="s">
        <v>96</v>
      </c>
      <c r="D4" s="27">
        <f>SUM(D6:D8)</f>
        <v>223039</v>
      </c>
      <c r="E4" s="25"/>
      <c r="F4" s="28"/>
    </row>
    <row r="5" spans="1:6" s="19" customFormat="1" ht="19.5" thickTop="1">
      <c r="A5" s="20" t="s">
        <v>1</v>
      </c>
      <c r="B5" s="21" t="s">
        <v>2</v>
      </c>
      <c r="C5" s="21" t="s">
        <v>3</v>
      </c>
      <c r="D5" s="22"/>
      <c r="E5" s="21" t="s">
        <v>4</v>
      </c>
      <c r="F5" s="23" t="s">
        <v>5</v>
      </c>
    </row>
    <row r="6" spans="1:6" s="19" customFormat="1" ht="21">
      <c r="A6" s="8" t="s">
        <v>6</v>
      </c>
      <c r="B6" s="9" t="s">
        <v>7</v>
      </c>
      <c r="C6" s="9" t="s">
        <v>97</v>
      </c>
      <c r="D6" s="10">
        <v>205712</v>
      </c>
      <c r="E6" s="10"/>
      <c r="F6" s="11">
        <f>D6*E6</f>
        <v>0</v>
      </c>
    </row>
    <row r="7" spans="1:6" s="19" customFormat="1" ht="21">
      <c r="A7" s="8" t="s">
        <v>8</v>
      </c>
      <c r="B7" s="9" t="s">
        <v>9</v>
      </c>
      <c r="C7" s="9" t="s">
        <v>97</v>
      </c>
      <c r="D7" s="10">
        <v>15206</v>
      </c>
      <c r="E7" s="10"/>
      <c r="F7" s="11">
        <f aca="true" t="shared" si="0" ref="F7:F15">D7*E7</f>
        <v>0</v>
      </c>
    </row>
    <row r="8" spans="1:6" s="19" customFormat="1" ht="21">
      <c r="A8" s="8" t="s">
        <v>10</v>
      </c>
      <c r="B8" s="9" t="s">
        <v>11</v>
      </c>
      <c r="C8" s="9" t="s">
        <v>97</v>
      </c>
      <c r="D8" s="10">
        <v>2121</v>
      </c>
      <c r="E8" s="10"/>
      <c r="F8" s="11">
        <f t="shared" si="0"/>
        <v>0</v>
      </c>
    </row>
    <row r="9" spans="1:6" s="19" customFormat="1" ht="21">
      <c r="A9" s="8" t="s">
        <v>12</v>
      </c>
      <c r="B9" s="9" t="s">
        <v>13</v>
      </c>
      <c r="C9" s="9" t="s">
        <v>97</v>
      </c>
      <c r="D9" s="10">
        <f>PRODUCT(D6,7)</f>
        <v>1439984</v>
      </c>
      <c r="E9" s="10"/>
      <c r="F9" s="11">
        <f t="shared" si="0"/>
        <v>0</v>
      </c>
    </row>
    <row r="10" spans="1:6" s="19" customFormat="1" ht="21">
      <c r="A10" s="12" t="s">
        <v>14</v>
      </c>
      <c r="B10" s="13" t="s">
        <v>94</v>
      </c>
      <c r="C10" s="9" t="s">
        <v>97</v>
      </c>
      <c r="D10" s="10">
        <f>PRODUCT(D7,7)</f>
        <v>106442</v>
      </c>
      <c r="E10" s="14"/>
      <c r="F10" s="11">
        <f t="shared" si="0"/>
        <v>0</v>
      </c>
    </row>
    <row r="11" spans="1:6" s="19" customFormat="1" ht="21">
      <c r="A11" s="12" t="s">
        <v>15</v>
      </c>
      <c r="B11" s="13" t="s">
        <v>95</v>
      </c>
      <c r="C11" s="9" t="s">
        <v>97</v>
      </c>
      <c r="D11" s="10">
        <f>PRODUCT(D8,7)</f>
        <v>14847</v>
      </c>
      <c r="E11" s="14"/>
      <c r="F11" s="11">
        <f t="shared" si="0"/>
        <v>0</v>
      </c>
    </row>
    <row r="12" spans="1:6" s="19" customFormat="1" ht="21">
      <c r="A12" s="12" t="s">
        <v>16</v>
      </c>
      <c r="B12" s="13" t="s">
        <v>17</v>
      </c>
      <c r="C12" s="9" t="s">
        <v>97</v>
      </c>
      <c r="D12" s="10">
        <f>PRODUCT(D6,0.5)</f>
        <v>102856</v>
      </c>
      <c r="E12" s="14"/>
      <c r="F12" s="11">
        <f t="shared" si="0"/>
        <v>0</v>
      </c>
    </row>
    <row r="13" spans="1:6" s="19" customFormat="1" ht="21">
      <c r="A13" s="12" t="s">
        <v>18</v>
      </c>
      <c r="B13" s="13" t="s">
        <v>19</v>
      </c>
      <c r="C13" s="9" t="s">
        <v>97</v>
      </c>
      <c r="D13" s="10">
        <f>PRODUCT(D7,0.5)</f>
        <v>7603</v>
      </c>
      <c r="E13" s="14"/>
      <c r="F13" s="11">
        <f t="shared" si="0"/>
        <v>0</v>
      </c>
    </row>
    <row r="14" spans="1:6" s="19" customFormat="1" ht="21">
      <c r="A14" s="12" t="s">
        <v>20</v>
      </c>
      <c r="B14" s="13" t="s">
        <v>21</v>
      </c>
      <c r="C14" s="9" t="s">
        <v>97</v>
      </c>
      <c r="D14" s="10">
        <f>PRODUCT(D8,0.5)</f>
        <v>1060.5</v>
      </c>
      <c r="E14" s="14"/>
      <c r="F14" s="11">
        <f t="shared" si="0"/>
        <v>0</v>
      </c>
    </row>
    <row r="15" spans="1:6" s="19" customFormat="1" ht="21">
      <c r="A15" s="12"/>
      <c r="B15" s="13" t="s">
        <v>130</v>
      </c>
      <c r="C15" s="9" t="s">
        <v>97</v>
      </c>
      <c r="D15" s="14">
        <f>PRODUCT(D4,10)</f>
        <v>2230390</v>
      </c>
      <c r="E15" s="15"/>
      <c r="F15" s="11">
        <f t="shared" si="0"/>
        <v>0</v>
      </c>
    </row>
    <row r="16" spans="1:6" s="19" customFormat="1" ht="19.5" thickBot="1">
      <c r="A16" s="16" t="s">
        <v>22</v>
      </c>
      <c r="B16" s="17"/>
      <c r="C16" s="17"/>
      <c r="D16" s="17"/>
      <c r="E16" s="18"/>
      <c r="F16" s="53">
        <f>SUM(F6:F15)</f>
        <v>0</v>
      </c>
    </row>
    <row r="17" spans="1:6" s="19" customFormat="1" ht="18.75">
      <c r="A17" s="30"/>
      <c r="B17" s="31"/>
      <c r="C17" s="31"/>
      <c r="D17" s="31"/>
      <c r="E17" s="32"/>
      <c r="F17" s="55"/>
    </row>
    <row r="18" spans="1:6" s="19" customFormat="1" ht="19.5" thickBot="1">
      <c r="A18" s="30"/>
      <c r="B18" s="31"/>
      <c r="C18" s="31"/>
      <c r="D18" s="31"/>
      <c r="E18" s="32"/>
      <c r="F18" s="55"/>
    </row>
    <row r="19" spans="1:6" s="19" customFormat="1" ht="21.75" thickBot="1">
      <c r="A19" s="24"/>
      <c r="B19" s="29" t="s">
        <v>23</v>
      </c>
      <c r="C19" s="26" t="s">
        <v>96</v>
      </c>
      <c r="D19" s="27">
        <v>35701</v>
      </c>
      <c r="E19" s="25"/>
      <c r="F19" s="28"/>
    </row>
    <row r="20" spans="1:6" s="19" customFormat="1" ht="19.5" thickTop="1">
      <c r="A20" s="20" t="s">
        <v>1</v>
      </c>
      <c r="B20" s="21" t="s">
        <v>2</v>
      </c>
      <c r="C20" s="21" t="s">
        <v>3</v>
      </c>
      <c r="D20" s="21"/>
      <c r="E20" s="21" t="s">
        <v>4</v>
      </c>
      <c r="F20" s="23" t="s">
        <v>5</v>
      </c>
    </row>
    <row r="21" spans="1:6" s="19" customFormat="1" ht="21">
      <c r="A21" s="8" t="s">
        <v>24</v>
      </c>
      <c r="B21" s="9" t="s">
        <v>25</v>
      </c>
      <c r="C21" s="9" t="s">
        <v>97</v>
      </c>
      <c r="D21" s="10">
        <f>PRODUCT(D24,2)</f>
        <v>43590</v>
      </c>
      <c r="E21" s="10"/>
      <c r="F21" s="11">
        <f>D21*E21</f>
        <v>0</v>
      </c>
    </row>
    <row r="22" spans="1:6" s="19" customFormat="1" ht="21">
      <c r="A22" s="8" t="s">
        <v>26</v>
      </c>
      <c r="B22" s="9" t="s">
        <v>27</v>
      </c>
      <c r="C22" s="9" t="s">
        <v>97</v>
      </c>
      <c r="D22" s="10">
        <f>PRODUCT(D25,2)</f>
        <v>24022</v>
      </c>
      <c r="E22" s="10"/>
      <c r="F22" s="11">
        <f aca="true" t="shared" si="1" ref="F22:F27">D22*E22</f>
        <v>0</v>
      </c>
    </row>
    <row r="23" spans="1:6" s="19" customFormat="1" ht="21">
      <c r="A23" s="8" t="s">
        <v>28</v>
      </c>
      <c r="B23" s="9" t="s">
        <v>29</v>
      </c>
      <c r="C23" s="9" t="s">
        <v>97</v>
      </c>
      <c r="D23" s="10">
        <f>PRODUCT(D26,2)</f>
        <v>3790</v>
      </c>
      <c r="E23" s="10"/>
      <c r="F23" s="11">
        <f t="shared" si="1"/>
        <v>0</v>
      </c>
    </row>
    <row r="24" spans="1:6" s="19" customFormat="1" ht="21">
      <c r="A24" s="12" t="s">
        <v>16</v>
      </c>
      <c r="B24" s="13" t="s">
        <v>30</v>
      </c>
      <c r="C24" s="9" t="s">
        <v>97</v>
      </c>
      <c r="D24" s="14">
        <v>21795</v>
      </c>
      <c r="E24" s="14"/>
      <c r="F24" s="11">
        <f t="shared" si="1"/>
        <v>0</v>
      </c>
    </row>
    <row r="25" spans="1:6" s="7" customFormat="1" ht="21">
      <c r="A25" s="12" t="s">
        <v>18</v>
      </c>
      <c r="B25" s="13" t="s">
        <v>31</v>
      </c>
      <c r="C25" s="9" t="s">
        <v>97</v>
      </c>
      <c r="D25" s="14">
        <v>12011</v>
      </c>
      <c r="E25" s="14"/>
      <c r="F25" s="11">
        <f t="shared" si="1"/>
        <v>0</v>
      </c>
    </row>
    <row r="26" spans="1:6" s="7" customFormat="1" ht="21">
      <c r="A26" s="12" t="s">
        <v>20</v>
      </c>
      <c r="B26" s="13" t="s">
        <v>32</v>
      </c>
      <c r="C26" s="9" t="s">
        <v>97</v>
      </c>
      <c r="D26" s="14">
        <v>1895</v>
      </c>
      <c r="E26" s="14"/>
      <c r="F26" s="11">
        <f t="shared" si="1"/>
        <v>0</v>
      </c>
    </row>
    <row r="27" spans="1:6" s="7" customFormat="1" ht="21">
      <c r="A27" s="12"/>
      <c r="B27" s="13" t="s">
        <v>33</v>
      </c>
      <c r="C27" s="9" t="s">
        <v>97</v>
      </c>
      <c r="D27" s="14">
        <f>PRODUCT(D19,5)</f>
        <v>178505</v>
      </c>
      <c r="E27" s="15"/>
      <c r="F27" s="11">
        <f t="shared" si="1"/>
        <v>0</v>
      </c>
    </row>
    <row r="28" spans="1:6" s="7" customFormat="1" ht="19.5" thickBot="1">
      <c r="A28" s="16" t="s">
        <v>22</v>
      </c>
      <c r="B28" s="17"/>
      <c r="C28" s="17"/>
      <c r="D28" s="17"/>
      <c r="E28" s="18"/>
      <c r="F28" s="53">
        <f>SUM(F21:F27)</f>
        <v>0</v>
      </c>
    </row>
    <row r="29" spans="1:6" s="7" customFormat="1" ht="18.75">
      <c r="A29" s="30"/>
      <c r="B29" s="31"/>
      <c r="C29" s="31"/>
      <c r="D29" s="31"/>
      <c r="E29" s="32"/>
      <c r="F29" s="55"/>
    </row>
    <row r="30" spans="1:6" s="7" customFormat="1" ht="19.5" thickBot="1">
      <c r="A30" s="30"/>
      <c r="B30" s="31"/>
      <c r="C30" s="31"/>
      <c r="D30" s="31"/>
      <c r="E30" s="32"/>
      <c r="F30" s="55"/>
    </row>
    <row r="31" spans="1:6" s="7" customFormat="1" ht="21.75" thickBot="1">
      <c r="A31" s="24"/>
      <c r="B31" s="29" t="s">
        <v>121</v>
      </c>
      <c r="C31" s="26" t="s">
        <v>96</v>
      </c>
      <c r="D31" s="27">
        <v>18598</v>
      </c>
      <c r="E31" s="25"/>
      <c r="F31" s="28"/>
    </row>
    <row r="32" spans="1:6" s="7" customFormat="1" ht="19.5" thickTop="1">
      <c r="A32" s="20" t="s">
        <v>1</v>
      </c>
      <c r="B32" s="21" t="s">
        <v>2</v>
      </c>
      <c r="C32" s="21" t="s">
        <v>3</v>
      </c>
      <c r="D32" s="22"/>
      <c r="E32" s="21" t="s">
        <v>4</v>
      </c>
      <c r="F32" s="23" t="s">
        <v>5</v>
      </c>
    </row>
    <row r="33" spans="1:6" s="7" customFormat="1" ht="21">
      <c r="A33" s="8" t="s">
        <v>24</v>
      </c>
      <c r="B33" s="9" t="s">
        <v>129</v>
      </c>
      <c r="C33" s="9" t="s">
        <v>97</v>
      </c>
      <c r="D33" s="10">
        <f>PRODUCT(D31,3)</f>
        <v>55794</v>
      </c>
      <c r="E33" s="10"/>
      <c r="F33" s="11">
        <f>D33*E33</f>
        <v>0</v>
      </c>
    </row>
    <row r="34" spans="1:6" s="7" customFormat="1" ht="19.5" thickBot="1">
      <c r="A34" s="16" t="s">
        <v>22</v>
      </c>
      <c r="B34" s="17"/>
      <c r="C34" s="17"/>
      <c r="D34" s="17"/>
      <c r="E34" s="18"/>
      <c r="F34" s="53">
        <f>SUM(F33:F33)</f>
        <v>0</v>
      </c>
    </row>
    <row r="35" spans="1:6" s="7" customFormat="1" ht="18.75">
      <c r="A35" s="30"/>
      <c r="B35" s="31"/>
      <c r="C35" s="31"/>
      <c r="D35" s="31"/>
      <c r="E35" s="32"/>
      <c r="F35" s="55"/>
    </row>
    <row r="36" spans="1:6" s="7" customFormat="1" ht="19.5" thickBot="1">
      <c r="A36" s="30"/>
      <c r="B36" s="31"/>
      <c r="C36" s="31"/>
      <c r="D36" s="31"/>
      <c r="E36" s="32"/>
      <c r="F36" s="55"/>
    </row>
    <row r="37" spans="1:6" s="19" customFormat="1" ht="21.75" thickBot="1">
      <c r="A37" s="24"/>
      <c r="B37" s="29" t="s">
        <v>98</v>
      </c>
      <c r="C37" s="26" t="s">
        <v>96</v>
      </c>
      <c r="D37" s="27">
        <v>14995</v>
      </c>
      <c r="E37" s="25"/>
      <c r="F37" s="28"/>
    </row>
    <row r="38" spans="1:6" s="19" customFormat="1" ht="20.25" thickBot="1" thickTop="1">
      <c r="A38" s="39" t="s">
        <v>1</v>
      </c>
      <c r="B38" s="40" t="s">
        <v>2</v>
      </c>
      <c r="C38" s="40" t="s">
        <v>3</v>
      </c>
      <c r="D38" s="40"/>
      <c r="E38" s="40" t="s">
        <v>4</v>
      </c>
      <c r="F38" s="41" t="s">
        <v>5</v>
      </c>
    </row>
    <row r="39" spans="1:6" s="19" customFormat="1" ht="19.5" thickBot="1">
      <c r="A39" s="33" t="s">
        <v>34</v>
      </c>
      <c r="B39" s="34" t="s">
        <v>35</v>
      </c>
      <c r="C39" s="34" t="s">
        <v>36</v>
      </c>
      <c r="D39" s="42">
        <f>PRODUCT(D37,0.05,1.03)/1000</f>
        <v>0.7722425</v>
      </c>
      <c r="E39" s="35"/>
      <c r="F39" s="36">
        <f>D39*E39</f>
        <v>0</v>
      </c>
    </row>
    <row r="40" spans="1:6" s="19" customFormat="1" ht="21.75" thickBot="1">
      <c r="A40" s="8" t="s">
        <v>37</v>
      </c>
      <c r="B40" s="9" t="s">
        <v>38</v>
      </c>
      <c r="C40" s="9" t="s">
        <v>97</v>
      </c>
      <c r="D40" s="10">
        <f>PRODUCT(D37,0.5)</f>
        <v>7497.5</v>
      </c>
      <c r="E40" s="10"/>
      <c r="F40" s="36">
        <f aca="true" t="shared" si="2" ref="F40:F50">D40*E40</f>
        <v>0</v>
      </c>
    </row>
    <row r="41" spans="1:6" s="19" customFormat="1" ht="21.75" thickBot="1">
      <c r="A41" s="8" t="s">
        <v>39</v>
      </c>
      <c r="B41" s="9" t="s">
        <v>40</v>
      </c>
      <c r="C41" s="9" t="s">
        <v>97</v>
      </c>
      <c r="D41" s="10">
        <f>PRODUCT(D37,2,0.5)</f>
        <v>14995</v>
      </c>
      <c r="E41" s="10"/>
      <c r="F41" s="36">
        <f t="shared" si="2"/>
        <v>0</v>
      </c>
    </row>
    <row r="42" spans="1:6" s="19" customFormat="1" ht="21.75" thickBot="1">
      <c r="A42" s="8" t="s">
        <v>41</v>
      </c>
      <c r="B42" s="9" t="s">
        <v>131</v>
      </c>
      <c r="C42" s="9" t="s">
        <v>99</v>
      </c>
      <c r="D42" s="10">
        <f>PRODUCT(D37,20,3)/1000</f>
        <v>899.7</v>
      </c>
      <c r="E42" s="10"/>
      <c r="F42" s="36">
        <f t="shared" si="2"/>
        <v>0</v>
      </c>
    </row>
    <row r="43" spans="1:6" s="19" customFormat="1" ht="21.75" thickBot="1">
      <c r="A43" s="8" t="s">
        <v>42</v>
      </c>
      <c r="B43" s="9" t="s">
        <v>43</v>
      </c>
      <c r="C43" s="9" t="s">
        <v>97</v>
      </c>
      <c r="D43" s="10">
        <f>PRODUCT(D37,1)</f>
        <v>14995</v>
      </c>
      <c r="E43" s="10"/>
      <c r="F43" s="36">
        <f t="shared" si="2"/>
        <v>0</v>
      </c>
    </row>
    <row r="44" spans="1:6" s="19" customFormat="1" ht="21.75" thickBot="1">
      <c r="A44" s="8" t="s">
        <v>44</v>
      </c>
      <c r="B44" s="9" t="s">
        <v>45</v>
      </c>
      <c r="C44" s="9" t="s">
        <v>99</v>
      </c>
      <c r="D44" s="10">
        <f>PRODUCT(D37,20,3)/1000</f>
        <v>899.7</v>
      </c>
      <c r="E44" s="10"/>
      <c r="F44" s="36">
        <f t="shared" si="2"/>
        <v>0</v>
      </c>
    </row>
    <row r="45" spans="1:6" s="19" customFormat="1" ht="21.75" thickBot="1">
      <c r="A45" s="8" t="s">
        <v>16</v>
      </c>
      <c r="B45" s="9" t="s">
        <v>46</v>
      </c>
      <c r="C45" s="9" t="s">
        <v>97</v>
      </c>
      <c r="D45" s="10">
        <f>PRODUCT(D37,0.2)</f>
        <v>2999</v>
      </c>
      <c r="E45" s="10"/>
      <c r="F45" s="36">
        <f t="shared" si="2"/>
        <v>0</v>
      </c>
    </row>
    <row r="46" spans="1:6" s="64" customFormat="1" ht="21.75" thickBot="1">
      <c r="A46" s="43" t="s">
        <v>114</v>
      </c>
      <c r="B46" s="44" t="s">
        <v>123</v>
      </c>
      <c r="C46" s="44" t="s">
        <v>97</v>
      </c>
      <c r="D46" s="45">
        <f>PRODUCT(D37,0.02)</f>
        <v>299.90000000000003</v>
      </c>
      <c r="E46" s="45"/>
      <c r="F46" s="36">
        <f t="shared" si="2"/>
        <v>0</v>
      </c>
    </row>
    <row r="47" spans="1:6" s="64" customFormat="1" ht="21.75" thickBot="1">
      <c r="A47" s="43"/>
      <c r="B47" s="44" t="s">
        <v>115</v>
      </c>
      <c r="C47" s="44" t="s">
        <v>99</v>
      </c>
      <c r="D47" s="45">
        <f>PRODUCT(D46,0.05,1.03)</f>
        <v>15.444850000000002</v>
      </c>
      <c r="E47" s="45"/>
      <c r="F47" s="36">
        <f t="shared" si="2"/>
        <v>0</v>
      </c>
    </row>
    <row r="48" spans="1:6" s="19" customFormat="1" ht="21.75" thickBot="1">
      <c r="A48" s="8"/>
      <c r="B48" s="9" t="s">
        <v>132</v>
      </c>
      <c r="C48" s="9" t="s">
        <v>97</v>
      </c>
      <c r="D48" s="10">
        <f>PRODUCT(D37,10)</f>
        <v>149950</v>
      </c>
      <c r="E48" s="10"/>
      <c r="F48" s="36">
        <f t="shared" si="2"/>
        <v>0</v>
      </c>
    </row>
    <row r="49" spans="1:6" s="19" customFormat="1" ht="19.5" thickBot="1">
      <c r="A49" s="8"/>
      <c r="B49" s="37" t="s">
        <v>47</v>
      </c>
      <c r="C49" s="9" t="s">
        <v>48</v>
      </c>
      <c r="D49" s="10">
        <f>PRODUCT(D37,7,1.03)/10000</f>
        <v>10.811395</v>
      </c>
      <c r="E49" s="10"/>
      <c r="F49" s="36">
        <f t="shared" si="2"/>
        <v>0</v>
      </c>
    </row>
    <row r="50" spans="1:6" s="19" customFormat="1" ht="21">
      <c r="A50" s="8"/>
      <c r="B50" s="9" t="s">
        <v>100</v>
      </c>
      <c r="C50" s="9" t="s">
        <v>36</v>
      </c>
      <c r="D50" s="10">
        <f>PRODUCT(D37,0.05,1.03/1000)</f>
        <v>0.7722425</v>
      </c>
      <c r="E50" s="10"/>
      <c r="F50" s="36">
        <f t="shared" si="2"/>
        <v>0</v>
      </c>
    </row>
    <row r="51" spans="1:6" s="19" customFormat="1" ht="19.5" thickBot="1">
      <c r="A51" s="16" t="s">
        <v>22</v>
      </c>
      <c r="B51" s="17"/>
      <c r="C51" s="17"/>
      <c r="D51" s="17"/>
      <c r="E51" s="18"/>
      <c r="F51" s="54">
        <f>SUM(F39:F50)</f>
        <v>0</v>
      </c>
    </row>
    <row r="52" spans="1:6" ht="19.5" thickBot="1">
      <c r="A52" s="2"/>
      <c r="B52" s="3"/>
      <c r="C52" s="3"/>
      <c r="D52" s="3"/>
      <c r="E52" s="4"/>
      <c r="F52" s="5"/>
    </row>
    <row r="53" spans="1:6" s="19" customFormat="1" ht="21.75" thickBot="1">
      <c r="A53" s="24"/>
      <c r="B53" s="29" t="s">
        <v>110</v>
      </c>
      <c r="C53" s="26" t="s">
        <v>96</v>
      </c>
      <c r="D53" s="27">
        <v>34989</v>
      </c>
      <c r="E53" s="25"/>
      <c r="F53" s="28"/>
    </row>
    <row r="54" spans="1:6" s="19" customFormat="1" ht="20.25" thickBot="1" thickTop="1">
      <c r="A54" s="39" t="s">
        <v>1</v>
      </c>
      <c r="B54" s="40" t="s">
        <v>2</v>
      </c>
      <c r="C54" s="40" t="s">
        <v>3</v>
      </c>
      <c r="D54" s="51"/>
      <c r="E54" s="40" t="s">
        <v>4</v>
      </c>
      <c r="F54" s="50" t="s">
        <v>5</v>
      </c>
    </row>
    <row r="55" spans="1:6" s="19" customFormat="1" ht="18.75">
      <c r="A55" s="33" t="s">
        <v>49</v>
      </c>
      <c r="B55" s="34" t="s">
        <v>50</v>
      </c>
      <c r="C55" s="34" t="s">
        <v>51</v>
      </c>
      <c r="D55" s="35">
        <f>PRODUCT(D53,0.05)</f>
        <v>1749.45</v>
      </c>
      <c r="E55" s="35"/>
      <c r="F55" s="38">
        <f>D55*E55</f>
        <v>0</v>
      </c>
    </row>
    <row r="56" spans="1:6" s="19" customFormat="1" ht="18.75">
      <c r="A56" s="48" t="s">
        <v>52</v>
      </c>
      <c r="B56" s="9" t="s">
        <v>53</v>
      </c>
      <c r="C56" s="9" t="s">
        <v>51</v>
      </c>
      <c r="D56" s="10">
        <f>PRODUCT(D53,0.05)</f>
        <v>1749.45</v>
      </c>
      <c r="E56" s="49"/>
      <c r="F56" s="38">
        <f aca="true" t="shared" si="3" ref="F56:F61">D56*E56</f>
        <v>0</v>
      </c>
    </row>
    <row r="57" spans="1:6" s="19" customFormat="1" ht="21">
      <c r="A57" s="8" t="s">
        <v>41</v>
      </c>
      <c r="B57" s="9" t="s">
        <v>131</v>
      </c>
      <c r="C57" s="9" t="s">
        <v>99</v>
      </c>
      <c r="D57" s="10">
        <f>PRODUCT(D52,20,3)/1000</f>
        <v>0.06</v>
      </c>
      <c r="E57" s="10"/>
      <c r="F57" s="38">
        <f t="shared" si="3"/>
        <v>0</v>
      </c>
    </row>
    <row r="58" spans="1:6" s="19" customFormat="1" ht="21">
      <c r="A58" s="8" t="s">
        <v>44</v>
      </c>
      <c r="B58" s="9" t="s">
        <v>45</v>
      </c>
      <c r="C58" s="9" t="s">
        <v>99</v>
      </c>
      <c r="D58" s="10">
        <f>PRODUCT(D51,20,3)/1000</f>
        <v>0.06</v>
      </c>
      <c r="E58" s="10"/>
      <c r="F58" s="38">
        <f t="shared" si="3"/>
        <v>0</v>
      </c>
    </row>
    <row r="59" spans="1:6" s="19" customFormat="1" ht="18.75">
      <c r="A59" s="48" t="s">
        <v>54</v>
      </c>
      <c r="B59" s="9" t="s">
        <v>55</v>
      </c>
      <c r="C59" s="9" t="s">
        <v>51</v>
      </c>
      <c r="D59" s="10">
        <f>PRODUCT(D53,0.05)</f>
        <v>1749.45</v>
      </c>
      <c r="E59" s="49"/>
      <c r="F59" s="38">
        <f t="shared" si="3"/>
        <v>0</v>
      </c>
    </row>
    <row r="60" spans="1:6" s="19" customFormat="1" ht="18.75">
      <c r="A60" s="48" t="s">
        <v>56</v>
      </c>
      <c r="B60" s="9" t="s">
        <v>57</v>
      </c>
      <c r="C60" s="9" t="s">
        <v>51</v>
      </c>
      <c r="D60" s="10">
        <f>PRODUCT(D53,0.05)</f>
        <v>1749.45</v>
      </c>
      <c r="E60" s="49"/>
      <c r="F60" s="38">
        <f t="shared" si="3"/>
        <v>0</v>
      </c>
    </row>
    <row r="61" spans="1:6" s="19" customFormat="1" ht="18.75">
      <c r="A61" s="52" t="s">
        <v>111</v>
      </c>
      <c r="B61" s="44" t="s">
        <v>112</v>
      </c>
      <c r="C61" s="9" t="s">
        <v>51</v>
      </c>
      <c r="D61" s="10">
        <f>PRODUCT(D53,0.05)</f>
        <v>1749.45</v>
      </c>
      <c r="E61" s="49"/>
      <c r="F61" s="38">
        <f t="shared" si="3"/>
        <v>0</v>
      </c>
    </row>
    <row r="62" spans="1:6" s="19" customFormat="1" ht="18.75">
      <c r="A62" s="8" t="s">
        <v>58</v>
      </c>
      <c r="B62" s="9" t="s">
        <v>59</v>
      </c>
      <c r="C62" s="9" t="s">
        <v>51</v>
      </c>
      <c r="D62" s="10">
        <f>PRODUCT(D53,0.05)</f>
        <v>1749.45</v>
      </c>
      <c r="E62" s="10"/>
      <c r="F62" s="11">
        <f>D62*E62</f>
        <v>0</v>
      </c>
    </row>
    <row r="63" spans="1:6" s="19" customFormat="1" ht="21">
      <c r="A63" s="8" t="s">
        <v>60</v>
      </c>
      <c r="B63" s="9" t="s">
        <v>124</v>
      </c>
      <c r="C63" s="9" t="s">
        <v>97</v>
      </c>
      <c r="D63" s="10">
        <f>PRODUCT(D53,0.5)</f>
        <v>17494.5</v>
      </c>
      <c r="E63" s="10"/>
      <c r="F63" s="11">
        <f aca="true" t="shared" si="4" ref="F63:F65">D63*E63</f>
        <v>0</v>
      </c>
    </row>
    <row r="64" spans="1:6" s="19" customFormat="1" ht="21">
      <c r="A64" s="8"/>
      <c r="B64" s="9" t="s">
        <v>61</v>
      </c>
      <c r="C64" s="9" t="s">
        <v>97</v>
      </c>
      <c r="D64" s="10">
        <f>PRODUCT(D53,0.05)</f>
        <v>1749.45</v>
      </c>
      <c r="E64" s="10"/>
      <c r="F64" s="11">
        <f t="shared" si="4"/>
        <v>0</v>
      </c>
    </row>
    <row r="65" spans="1:6" s="19" customFormat="1" ht="21">
      <c r="A65" s="8"/>
      <c r="B65" s="9" t="s">
        <v>132</v>
      </c>
      <c r="C65" s="9" t="s">
        <v>97</v>
      </c>
      <c r="D65" s="10">
        <f>PRODUCT(D53,10)</f>
        <v>349890</v>
      </c>
      <c r="E65" s="10"/>
      <c r="F65" s="11">
        <f t="shared" si="4"/>
        <v>0</v>
      </c>
    </row>
    <row r="66" spans="1:6" s="19" customFormat="1" ht="19.5" thickBot="1">
      <c r="A66" s="16" t="s">
        <v>22</v>
      </c>
      <c r="B66" s="17"/>
      <c r="C66" s="17"/>
      <c r="D66" s="18"/>
      <c r="E66" s="18"/>
      <c r="F66" s="53">
        <f>SUM(F55:F65)</f>
        <v>0</v>
      </c>
    </row>
    <row r="68" ht="15.75" thickBot="1"/>
    <row r="69" spans="1:6" s="19" customFormat="1" ht="21.75" thickBot="1">
      <c r="A69" s="24"/>
      <c r="B69" s="29" t="s">
        <v>101</v>
      </c>
      <c r="C69" s="26" t="s">
        <v>96</v>
      </c>
      <c r="D69" s="27">
        <v>485</v>
      </c>
      <c r="E69" s="25"/>
      <c r="F69" s="28"/>
    </row>
    <row r="70" spans="1:6" s="19" customFormat="1" ht="20.25" thickBot="1" thickTop="1">
      <c r="A70" s="39" t="s">
        <v>1</v>
      </c>
      <c r="B70" s="40" t="s">
        <v>2</v>
      </c>
      <c r="C70" s="40" t="s">
        <v>3</v>
      </c>
      <c r="D70" s="40"/>
      <c r="E70" s="40" t="s">
        <v>4</v>
      </c>
      <c r="F70" s="41" t="s">
        <v>5</v>
      </c>
    </row>
    <row r="71" spans="1:6" s="19" customFormat="1" ht="21.75" thickBot="1">
      <c r="A71" s="33" t="s">
        <v>62</v>
      </c>
      <c r="B71" s="34" t="s">
        <v>63</v>
      </c>
      <c r="C71" s="34" t="s">
        <v>97</v>
      </c>
      <c r="D71" s="35">
        <f>PRODUCT(D69,1)</f>
        <v>485</v>
      </c>
      <c r="E71" s="35"/>
      <c r="F71" s="36">
        <f>D71*E71</f>
        <v>0</v>
      </c>
    </row>
    <row r="72" spans="1:6" s="19" customFormat="1" ht="19.5" thickBot="1">
      <c r="A72" s="8" t="s">
        <v>64</v>
      </c>
      <c r="B72" s="9" t="s">
        <v>102</v>
      </c>
      <c r="C72" s="9" t="s">
        <v>51</v>
      </c>
      <c r="D72" s="46">
        <f>PRODUCT(D69,40,1.03)</f>
        <v>19982</v>
      </c>
      <c r="E72" s="10"/>
      <c r="F72" s="36">
        <f aca="true" t="shared" si="5" ref="F72:F84">D72*E72</f>
        <v>0</v>
      </c>
    </row>
    <row r="73" spans="1:6" s="19" customFormat="1" ht="21.75" thickBot="1">
      <c r="A73" s="8" t="s">
        <v>65</v>
      </c>
      <c r="B73" s="9" t="s">
        <v>126</v>
      </c>
      <c r="C73" s="9" t="s">
        <v>97</v>
      </c>
      <c r="D73" s="10">
        <f>PRODUCT(D69,3)</f>
        <v>1455</v>
      </c>
      <c r="E73" s="10"/>
      <c r="F73" s="36">
        <f t="shared" si="5"/>
        <v>0</v>
      </c>
    </row>
    <row r="74" spans="1:6" s="19" customFormat="1" ht="21.75" thickBot="1">
      <c r="A74" s="8" t="s">
        <v>66</v>
      </c>
      <c r="B74" s="9" t="s">
        <v>125</v>
      </c>
      <c r="C74" s="9" t="s">
        <v>97</v>
      </c>
      <c r="D74" s="10">
        <f>PRODUCT(D69,3)</f>
        <v>1455</v>
      </c>
      <c r="E74" s="10"/>
      <c r="F74" s="36">
        <f t="shared" si="5"/>
        <v>0</v>
      </c>
    </row>
    <row r="75" spans="1:6" s="19" customFormat="1" ht="19.5" thickBot="1">
      <c r="A75" s="8" t="s">
        <v>34</v>
      </c>
      <c r="B75" s="9" t="s">
        <v>67</v>
      </c>
      <c r="C75" s="9" t="s">
        <v>36</v>
      </c>
      <c r="D75" s="10">
        <f>PRODUCT(D69,0.05,1.03)/1000</f>
        <v>0.0249775</v>
      </c>
      <c r="E75" s="10"/>
      <c r="F75" s="36">
        <f t="shared" si="5"/>
        <v>0</v>
      </c>
    </row>
    <row r="76" spans="1:6" s="19" customFormat="1" ht="21.75" thickBot="1">
      <c r="A76" s="8" t="s">
        <v>68</v>
      </c>
      <c r="B76" s="9" t="s">
        <v>69</v>
      </c>
      <c r="C76" s="9" t="s">
        <v>97</v>
      </c>
      <c r="D76" s="10">
        <f>PRODUCT(D69,2)</f>
        <v>970</v>
      </c>
      <c r="E76" s="10"/>
      <c r="F76" s="36">
        <f t="shared" si="5"/>
        <v>0</v>
      </c>
    </row>
    <row r="77" spans="1:6" s="19" customFormat="1" ht="21.75" thickBot="1">
      <c r="A77" s="8" t="s">
        <v>41</v>
      </c>
      <c r="B77" s="9" t="s">
        <v>133</v>
      </c>
      <c r="C77" s="9" t="s">
        <v>99</v>
      </c>
      <c r="D77" s="10">
        <f>PRODUCT(D69,20,20)/1000</f>
        <v>194</v>
      </c>
      <c r="E77" s="10"/>
      <c r="F77" s="36">
        <f t="shared" si="5"/>
        <v>0</v>
      </c>
    </row>
    <row r="78" spans="1:6" s="19" customFormat="1" ht="21.75" thickBot="1">
      <c r="A78" s="8" t="s">
        <v>44</v>
      </c>
      <c r="B78" s="9" t="s">
        <v>45</v>
      </c>
      <c r="C78" s="9" t="s">
        <v>99</v>
      </c>
      <c r="D78" s="10">
        <f>PRODUCT(D69,20,20)/1000</f>
        <v>194</v>
      </c>
      <c r="E78" s="10"/>
      <c r="F78" s="36">
        <f t="shared" si="5"/>
        <v>0</v>
      </c>
    </row>
    <row r="79" spans="1:6" s="19" customFormat="1" ht="19.5" thickBot="1">
      <c r="A79" s="43" t="s">
        <v>70</v>
      </c>
      <c r="B79" s="44" t="s">
        <v>71</v>
      </c>
      <c r="C79" s="44" t="s">
        <v>51</v>
      </c>
      <c r="D79" s="47">
        <f>PRODUCT(D69,40,1.03)</f>
        <v>19982</v>
      </c>
      <c r="E79" s="45"/>
      <c r="F79" s="36">
        <f t="shared" si="5"/>
        <v>0</v>
      </c>
    </row>
    <row r="80" spans="1:6" s="19" customFormat="1" ht="21.75" thickBot="1">
      <c r="A80" s="43" t="s">
        <v>72</v>
      </c>
      <c r="B80" s="44" t="s">
        <v>73</v>
      </c>
      <c r="C80" s="9" t="s">
        <v>97</v>
      </c>
      <c r="D80" s="10">
        <f>PRODUCT(D69,1)</f>
        <v>485</v>
      </c>
      <c r="E80" s="45"/>
      <c r="F80" s="36">
        <f t="shared" si="5"/>
        <v>0</v>
      </c>
    </row>
    <row r="81" spans="1:6" s="19" customFormat="1" ht="19.5" thickBot="1">
      <c r="A81" s="43" t="s">
        <v>74</v>
      </c>
      <c r="B81" s="44" t="s">
        <v>75</v>
      </c>
      <c r="C81" s="44" t="s">
        <v>36</v>
      </c>
      <c r="D81" s="45">
        <f>PRODUCT(D69,5,1.03)/1000</f>
        <v>2.49775</v>
      </c>
      <c r="E81" s="45"/>
      <c r="F81" s="36">
        <f t="shared" si="5"/>
        <v>0</v>
      </c>
    </row>
    <row r="82" spans="1:6" s="19" customFormat="1" ht="21.75" thickBot="1">
      <c r="A82" s="43"/>
      <c r="B82" s="44" t="s">
        <v>104</v>
      </c>
      <c r="C82" s="44" t="s">
        <v>51</v>
      </c>
      <c r="D82" s="47">
        <f>PRODUCT(D69,40,1.03)</f>
        <v>19982</v>
      </c>
      <c r="E82" s="45"/>
      <c r="F82" s="36">
        <f t="shared" si="5"/>
        <v>0</v>
      </c>
    </row>
    <row r="83" spans="1:6" s="19" customFormat="1" ht="21.75" thickBot="1">
      <c r="A83" s="8"/>
      <c r="B83" s="9" t="s">
        <v>100</v>
      </c>
      <c r="C83" s="9" t="s">
        <v>36</v>
      </c>
      <c r="D83" s="10">
        <f>PRODUCT(D69,0.05,1.03)/1000</f>
        <v>0.0249775</v>
      </c>
      <c r="E83" s="10"/>
      <c r="F83" s="36">
        <f t="shared" si="5"/>
        <v>0</v>
      </c>
    </row>
    <row r="84" spans="1:6" s="19" customFormat="1" ht="21">
      <c r="A84" s="8"/>
      <c r="B84" s="9" t="s">
        <v>105</v>
      </c>
      <c r="C84" s="9" t="s">
        <v>36</v>
      </c>
      <c r="D84" s="10">
        <f>PRODUCT(D69,5,1.03)/1000</f>
        <v>2.49775</v>
      </c>
      <c r="E84" s="10"/>
      <c r="F84" s="36">
        <f t="shared" si="5"/>
        <v>0</v>
      </c>
    </row>
    <row r="85" spans="1:6" s="19" customFormat="1" ht="19.5" thickBot="1">
      <c r="A85" s="16" t="s">
        <v>22</v>
      </c>
      <c r="B85" s="17"/>
      <c r="C85" s="17"/>
      <c r="D85" s="17"/>
      <c r="E85" s="18"/>
      <c r="F85" s="53">
        <f>SUM(F71:F84)</f>
        <v>0</v>
      </c>
    </row>
    <row r="86" spans="1:6" s="19" customFormat="1" ht="18.75">
      <c r="A86" s="30"/>
      <c r="B86" s="31"/>
      <c r="C86" s="31"/>
      <c r="D86" s="31"/>
      <c r="E86" s="32"/>
      <c r="F86" s="55"/>
    </row>
    <row r="87" ht="15.75" thickBot="1"/>
    <row r="88" spans="1:6" s="19" customFormat="1" ht="21.75" thickBot="1">
      <c r="A88" s="24"/>
      <c r="B88" s="29" t="s">
        <v>103</v>
      </c>
      <c r="C88" s="26" t="s">
        <v>96</v>
      </c>
      <c r="D88" s="27">
        <v>157</v>
      </c>
      <c r="E88" s="25"/>
      <c r="F88" s="28"/>
    </row>
    <row r="89" spans="1:6" s="19" customFormat="1" ht="20.25" thickBot="1" thickTop="1">
      <c r="A89" s="39" t="s">
        <v>1</v>
      </c>
      <c r="B89" s="40" t="s">
        <v>2</v>
      </c>
      <c r="C89" s="40" t="s">
        <v>3</v>
      </c>
      <c r="D89" s="40"/>
      <c r="E89" s="40" t="s">
        <v>4</v>
      </c>
      <c r="F89" s="41" t="s">
        <v>5</v>
      </c>
    </row>
    <row r="90" spans="1:6" s="19" customFormat="1" ht="21.75" thickBot="1">
      <c r="A90" s="33" t="s">
        <v>62</v>
      </c>
      <c r="B90" s="34" t="s">
        <v>63</v>
      </c>
      <c r="C90" s="34" t="s">
        <v>97</v>
      </c>
      <c r="D90" s="35">
        <f>PRODUCT(D88,1)</f>
        <v>157</v>
      </c>
      <c r="E90" s="35"/>
      <c r="F90" s="36">
        <f>D90*E90</f>
        <v>0</v>
      </c>
    </row>
    <row r="91" spans="1:6" s="19" customFormat="1" ht="19.5" thickBot="1">
      <c r="A91" s="8" t="s">
        <v>64</v>
      </c>
      <c r="B91" s="9" t="s">
        <v>76</v>
      </c>
      <c r="C91" s="9" t="s">
        <v>51</v>
      </c>
      <c r="D91" s="46">
        <f>PRODUCT(D88,40,1.03)</f>
        <v>6468.400000000001</v>
      </c>
      <c r="E91" s="10"/>
      <c r="F91" s="36">
        <f aca="true" t="shared" si="6" ref="F91:F101">D91*E91</f>
        <v>0</v>
      </c>
    </row>
    <row r="92" spans="1:6" s="19" customFormat="1" ht="21.75" thickBot="1">
      <c r="A92" s="8" t="s">
        <v>66</v>
      </c>
      <c r="B92" s="9" t="s">
        <v>77</v>
      </c>
      <c r="C92" s="9" t="s">
        <v>97</v>
      </c>
      <c r="D92" s="10">
        <f>PRODUCT(D88,1)</f>
        <v>157</v>
      </c>
      <c r="E92" s="10"/>
      <c r="F92" s="36">
        <f t="shared" si="6"/>
        <v>0</v>
      </c>
    </row>
    <row r="93" spans="1:6" s="19" customFormat="1" ht="19.5" thickBot="1">
      <c r="A93" s="8" t="s">
        <v>34</v>
      </c>
      <c r="B93" s="9" t="s">
        <v>67</v>
      </c>
      <c r="C93" s="9" t="s">
        <v>36</v>
      </c>
      <c r="D93" s="10">
        <f>PRODUCT(D88,0.05,1.03)/1000</f>
        <v>0.0080855</v>
      </c>
      <c r="E93" s="10"/>
      <c r="F93" s="36">
        <f t="shared" si="6"/>
        <v>0</v>
      </c>
    </row>
    <row r="94" spans="1:6" s="19" customFormat="1" ht="21.75" thickBot="1">
      <c r="A94" s="8" t="s">
        <v>41</v>
      </c>
      <c r="B94" s="9" t="s">
        <v>108</v>
      </c>
      <c r="C94" s="9" t="s">
        <v>99</v>
      </c>
      <c r="D94" s="10">
        <f>PRODUCT(D88,20,3)/1000</f>
        <v>9.42</v>
      </c>
      <c r="E94" s="10"/>
      <c r="F94" s="36">
        <f t="shared" si="6"/>
        <v>0</v>
      </c>
    </row>
    <row r="95" spans="1:6" s="19" customFormat="1" ht="21.75" thickBot="1">
      <c r="A95" s="8" t="s">
        <v>44</v>
      </c>
      <c r="B95" s="9" t="s">
        <v>45</v>
      </c>
      <c r="C95" s="9" t="s">
        <v>99</v>
      </c>
      <c r="D95" s="10">
        <f>PRODUCT(D88,20,3)/1000</f>
        <v>9.42</v>
      </c>
      <c r="E95" s="10"/>
      <c r="F95" s="36">
        <f t="shared" si="6"/>
        <v>0</v>
      </c>
    </row>
    <row r="96" spans="1:6" s="19" customFormat="1" ht="19.5" thickBot="1">
      <c r="A96" s="43" t="s">
        <v>70</v>
      </c>
      <c r="B96" s="44" t="s">
        <v>71</v>
      </c>
      <c r="C96" s="44" t="s">
        <v>51</v>
      </c>
      <c r="D96" s="47">
        <f>PRODUCT(D88,40,1.03)</f>
        <v>6468.400000000001</v>
      </c>
      <c r="E96" s="45"/>
      <c r="F96" s="36">
        <f t="shared" si="6"/>
        <v>0</v>
      </c>
    </row>
    <row r="97" spans="1:6" s="19" customFormat="1" ht="21.75" thickBot="1">
      <c r="A97" s="43" t="s">
        <v>72</v>
      </c>
      <c r="B97" s="44" t="s">
        <v>73</v>
      </c>
      <c r="C97" s="9" t="s">
        <v>97</v>
      </c>
      <c r="D97" s="10">
        <f>PRODUCT(D88,1)</f>
        <v>157</v>
      </c>
      <c r="E97" s="45"/>
      <c r="F97" s="36">
        <f t="shared" si="6"/>
        <v>0</v>
      </c>
    </row>
    <row r="98" spans="1:6" s="19" customFormat="1" ht="19.5" thickBot="1">
      <c r="A98" s="43" t="s">
        <v>74</v>
      </c>
      <c r="B98" s="44" t="s">
        <v>75</v>
      </c>
      <c r="C98" s="44" t="s">
        <v>36</v>
      </c>
      <c r="D98" s="45">
        <f>PRODUCT(D88,5,1.03)/1000</f>
        <v>0.8085500000000001</v>
      </c>
      <c r="E98" s="45"/>
      <c r="F98" s="36">
        <f t="shared" si="6"/>
        <v>0</v>
      </c>
    </row>
    <row r="99" spans="1:6" s="19" customFormat="1" ht="21.75" thickBot="1">
      <c r="A99" s="43"/>
      <c r="B99" s="44" t="s">
        <v>106</v>
      </c>
      <c r="C99" s="44" t="s">
        <v>51</v>
      </c>
      <c r="D99" s="47">
        <f>PRODUCT(D88,40,1.03)</f>
        <v>6468.400000000001</v>
      </c>
      <c r="E99" s="45"/>
      <c r="F99" s="36">
        <f t="shared" si="6"/>
        <v>0</v>
      </c>
    </row>
    <row r="100" spans="1:6" s="19" customFormat="1" ht="21.75" thickBot="1">
      <c r="A100" s="8"/>
      <c r="B100" s="9" t="s">
        <v>100</v>
      </c>
      <c r="C100" s="9" t="s">
        <v>36</v>
      </c>
      <c r="D100" s="10">
        <f>PRODUCT(D88,0.05,1.03)/1000</f>
        <v>0.0080855</v>
      </c>
      <c r="E100" s="10"/>
      <c r="F100" s="36">
        <f t="shared" si="6"/>
        <v>0</v>
      </c>
    </row>
    <row r="101" spans="1:6" s="19" customFormat="1" ht="21">
      <c r="A101" s="8"/>
      <c r="B101" s="9" t="s">
        <v>105</v>
      </c>
      <c r="C101" s="9" t="s">
        <v>36</v>
      </c>
      <c r="D101" s="10">
        <f>PRODUCT(D88,5,1.03)/1000</f>
        <v>0.8085500000000001</v>
      </c>
      <c r="E101" s="10"/>
      <c r="F101" s="36">
        <f t="shared" si="6"/>
        <v>0</v>
      </c>
    </row>
    <row r="102" spans="1:6" s="19" customFormat="1" ht="19.5" thickBot="1">
      <c r="A102" s="16" t="s">
        <v>22</v>
      </c>
      <c r="B102" s="17"/>
      <c r="C102" s="17"/>
      <c r="D102" s="18"/>
      <c r="E102" s="18"/>
      <c r="F102" s="53">
        <f>SUM(F90:F101)</f>
        <v>0</v>
      </c>
    </row>
    <row r="103" ht="15.75" thickBot="1"/>
    <row r="104" spans="1:6" s="19" customFormat="1" ht="21.75" thickBot="1">
      <c r="A104" s="24"/>
      <c r="B104" s="29" t="s">
        <v>107</v>
      </c>
      <c r="C104" s="26" t="s">
        <v>96</v>
      </c>
      <c r="D104" s="27">
        <v>503</v>
      </c>
      <c r="E104" s="25"/>
      <c r="F104" s="28"/>
    </row>
    <row r="105" spans="1:6" s="19" customFormat="1" ht="19.5" thickTop="1">
      <c r="A105" s="20" t="s">
        <v>1</v>
      </c>
      <c r="B105" s="21" t="s">
        <v>2</v>
      </c>
      <c r="C105" s="21" t="s">
        <v>3</v>
      </c>
      <c r="D105" s="22"/>
      <c r="E105" s="21" t="s">
        <v>4</v>
      </c>
      <c r="F105" s="23" t="s">
        <v>5</v>
      </c>
    </row>
    <row r="106" spans="1:6" s="19" customFormat="1" ht="18.75">
      <c r="A106" s="8" t="s">
        <v>78</v>
      </c>
      <c r="B106" s="9" t="s">
        <v>79</v>
      </c>
      <c r="C106" s="9" t="s">
        <v>51</v>
      </c>
      <c r="D106" s="10">
        <f>PRODUCT(D104,4)</f>
        <v>2012</v>
      </c>
      <c r="E106" s="10"/>
      <c r="F106" s="11">
        <f>D106*E106</f>
        <v>0</v>
      </c>
    </row>
    <row r="107" spans="1:6" s="19" customFormat="1" ht="18.75">
      <c r="A107" s="8" t="s">
        <v>80</v>
      </c>
      <c r="B107" s="9" t="s">
        <v>81</v>
      </c>
      <c r="C107" s="9" t="s">
        <v>51</v>
      </c>
      <c r="D107" s="10">
        <f>PRODUCT(D104,4)</f>
        <v>2012</v>
      </c>
      <c r="E107" s="10"/>
      <c r="F107" s="11">
        <f aca="true" t="shared" si="7" ref="F107:F114">D107*E107</f>
        <v>0</v>
      </c>
    </row>
    <row r="108" spans="1:6" s="19" customFormat="1" ht="18.75">
      <c r="A108" s="8" t="s">
        <v>82</v>
      </c>
      <c r="B108" s="9" t="s">
        <v>83</v>
      </c>
      <c r="C108" s="9" t="s">
        <v>51</v>
      </c>
      <c r="D108" s="10">
        <f>PRODUCT(D104,4)</f>
        <v>2012</v>
      </c>
      <c r="E108" s="10"/>
      <c r="F108" s="11">
        <f t="shared" si="7"/>
        <v>0</v>
      </c>
    </row>
    <row r="109" spans="1:6" s="19" customFormat="1" ht="21">
      <c r="A109" s="12" t="s">
        <v>68</v>
      </c>
      <c r="B109" s="13" t="s">
        <v>84</v>
      </c>
      <c r="C109" s="9" t="s">
        <v>97</v>
      </c>
      <c r="D109" s="14">
        <f>PRODUCT(D104,1)</f>
        <v>503</v>
      </c>
      <c r="E109" s="14"/>
      <c r="F109" s="11">
        <f t="shared" si="7"/>
        <v>0</v>
      </c>
    </row>
    <row r="110" spans="1:6" s="19" customFormat="1" ht="21">
      <c r="A110" s="12" t="s">
        <v>85</v>
      </c>
      <c r="B110" s="13" t="s">
        <v>127</v>
      </c>
      <c r="C110" s="9" t="s">
        <v>97</v>
      </c>
      <c r="D110" s="14">
        <f>PRODUCT(D104,5)</f>
        <v>2515</v>
      </c>
      <c r="E110" s="14"/>
      <c r="F110" s="11">
        <f t="shared" si="7"/>
        <v>0</v>
      </c>
    </row>
    <row r="111" spans="1:6" s="19" customFormat="1" ht="21">
      <c r="A111" s="12" t="s">
        <v>41</v>
      </c>
      <c r="B111" s="13" t="s">
        <v>128</v>
      </c>
      <c r="C111" s="9" t="s">
        <v>99</v>
      </c>
      <c r="D111" s="14">
        <f>PRODUCT(D104,20,4)/1000</f>
        <v>40.24</v>
      </c>
      <c r="E111" s="14"/>
      <c r="F111" s="11">
        <f t="shared" si="7"/>
        <v>0</v>
      </c>
    </row>
    <row r="112" spans="1:6" s="19" customFormat="1" ht="21">
      <c r="A112" s="12" t="s">
        <v>44</v>
      </c>
      <c r="B112" s="13" t="s">
        <v>45</v>
      </c>
      <c r="C112" s="9" t="s">
        <v>99</v>
      </c>
      <c r="D112" s="14">
        <f>PRODUCT(D104,20,4)/1000</f>
        <v>40.24</v>
      </c>
      <c r="E112" s="14"/>
      <c r="F112" s="11">
        <f t="shared" si="7"/>
        <v>0</v>
      </c>
    </row>
    <row r="113" spans="1:6" s="19" customFormat="1" ht="18.75">
      <c r="A113" s="12" t="s">
        <v>34</v>
      </c>
      <c r="B113" s="13" t="s">
        <v>67</v>
      </c>
      <c r="C113" s="9" t="s">
        <v>36</v>
      </c>
      <c r="D113" s="14">
        <f>PRODUCT(D104,0.05,1.03)/1000</f>
        <v>0.025904500000000004</v>
      </c>
      <c r="E113" s="14"/>
      <c r="F113" s="11">
        <f t="shared" si="7"/>
        <v>0</v>
      </c>
    </row>
    <row r="114" spans="1:6" s="19" customFormat="1" ht="21">
      <c r="A114" s="12"/>
      <c r="B114" s="13" t="s">
        <v>100</v>
      </c>
      <c r="C114" s="9" t="s">
        <v>36</v>
      </c>
      <c r="D114" s="14">
        <f>PRODUCT(D104,0.05,1.03)/1000</f>
        <v>0.025904500000000004</v>
      </c>
      <c r="E114" s="14"/>
      <c r="F114" s="11">
        <f t="shared" si="7"/>
        <v>0</v>
      </c>
    </row>
    <row r="115" spans="1:6" s="19" customFormat="1" ht="19.5" thickBot="1">
      <c r="A115" s="16" t="s">
        <v>22</v>
      </c>
      <c r="B115" s="17"/>
      <c r="C115" s="17"/>
      <c r="D115" s="18"/>
      <c r="E115" s="18"/>
      <c r="F115" s="53">
        <f>SUM(F106:F114)</f>
        <v>0</v>
      </c>
    </row>
    <row r="116" ht="15.75" thickBot="1">
      <c r="D116" s="6"/>
    </row>
    <row r="117" spans="1:6" s="64" customFormat="1" ht="21.75" thickBot="1">
      <c r="A117" s="69"/>
      <c r="B117" s="70" t="s">
        <v>116</v>
      </c>
      <c r="C117" s="71" t="s">
        <v>96</v>
      </c>
      <c r="D117" s="72">
        <v>1188.8</v>
      </c>
      <c r="E117" s="73"/>
      <c r="F117" s="74"/>
    </row>
    <row r="118" spans="1:6" s="64" customFormat="1" ht="19.5" thickTop="1">
      <c r="A118" s="75" t="s">
        <v>1</v>
      </c>
      <c r="B118" s="76" t="s">
        <v>2</v>
      </c>
      <c r="C118" s="76" t="s">
        <v>3</v>
      </c>
      <c r="D118" s="77"/>
      <c r="E118" s="76" t="s">
        <v>4</v>
      </c>
      <c r="F118" s="78" t="s">
        <v>5</v>
      </c>
    </row>
    <row r="119" spans="1:6" s="64" customFormat="1" ht="18.75">
      <c r="A119" s="43" t="s">
        <v>80</v>
      </c>
      <c r="B119" s="44" t="s">
        <v>117</v>
      </c>
      <c r="C119" s="44" t="s">
        <v>51</v>
      </c>
      <c r="D119" s="45">
        <f>PRODUCT(D117,4)</f>
        <v>4755.2</v>
      </c>
      <c r="E119" s="45"/>
      <c r="F119" s="63">
        <f>D119*E119</f>
        <v>0</v>
      </c>
    </row>
    <row r="120" spans="1:6" s="64" customFormat="1" ht="21">
      <c r="A120" s="43" t="s">
        <v>66</v>
      </c>
      <c r="B120" s="44" t="s">
        <v>134</v>
      </c>
      <c r="C120" s="44" t="s">
        <v>97</v>
      </c>
      <c r="D120" s="45">
        <f>PRODUCT(D117,3)</f>
        <v>3566.3999999999996</v>
      </c>
      <c r="E120" s="45"/>
      <c r="F120" s="63">
        <f aca="true" t="shared" si="8" ref="F120:F126">D120*E120</f>
        <v>0</v>
      </c>
    </row>
    <row r="121" spans="1:6" s="64" customFormat="1" ht="21">
      <c r="A121" s="79" t="s">
        <v>68</v>
      </c>
      <c r="B121" s="80" t="s">
        <v>84</v>
      </c>
      <c r="C121" s="44" t="s">
        <v>97</v>
      </c>
      <c r="D121" s="81">
        <f>PRODUCT(D117,1)</f>
        <v>1188.8</v>
      </c>
      <c r="E121" s="81"/>
      <c r="F121" s="63">
        <f t="shared" si="8"/>
        <v>0</v>
      </c>
    </row>
    <row r="122" spans="1:6" s="64" customFormat="1" ht="21">
      <c r="A122" s="79" t="s">
        <v>85</v>
      </c>
      <c r="B122" s="80" t="s">
        <v>135</v>
      </c>
      <c r="C122" s="44" t="s">
        <v>97</v>
      </c>
      <c r="D122" s="81">
        <f>PRODUCT(D117,3)</f>
        <v>3566.3999999999996</v>
      </c>
      <c r="E122" s="81"/>
      <c r="F122" s="63">
        <f t="shared" si="8"/>
        <v>0</v>
      </c>
    </row>
    <row r="123" spans="1:6" s="64" customFormat="1" ht="21">
      <c r="A123" s="79" t="s">
        <v>41</v>
      </c>
      <c r="B123" s="80" t="s">
        <v>108</v>
      </c>
      <c r="C123" s="44" t="s">
        <v>99</v>
      </c>
      <c r="D123" s="81">
        <f>PRODUCT(D117,20,3)/1000</f>
        <v>71.328</v>
      </c>
      <c r="E123" s="81"/>
      <c r="F123" s="63">
        <f t="shared" si="8"/>
        <v>0</v>
      </c>
    </row>
    <row r="124" spans="1:6" s="64" customFormat="1" ht="21">
      <c r="A124" s="79" t="s">
        <v>44</v>
      </c>
      <c r="B124" s="80" t="s">
        <v>45</v>
      </c>
      <c r="C124" s="44" t="s">
        <v>99</v>
      </c>
      <c r="D124" s="81">
        <f>PRODUCT(D117,20,3)/1000</f>
        <v>71.328</v>
      </c>
      <c r="E124" s="81"/>
      <c r="F124" s="63">
        <f t="shared" si="8"/>
        <v>0</v>
      </c>
    </row>
    <row r="125" spans="1:6" s="64" customFormat="1" ht="18.75">
      <c r="A125" s="79" t="s">
        <v>34</v>
      </c>
      <c r="B125" s="80" t="s">
        <v>67</v>
      </c>
      <c r="C125" s="44" t="s">
        <v>36</v>
      </c>
      <c r="D125" s="81">
        <f>PRODUCT(D117,0.05,1.03)/1000</f>
        <v>0.0612232</v>
      </c>
      <c r="E125" s="81"/>
      <c r="F125" s="63">
        <f t="shared" si="8"/>
        <v>0</v>
      </c>
    </row>
    <row r="126" spans="1:6" s="64" customFormat="1" ht="21">
      <c r="A126" s="79"/>
      <c r="B126" s="80" t="s">
        <v>100</v>
      </c>
      <c r="C126" s="44" t="s">
        <v>36</v>
      </c>
      <c r="D126" s="81">
        <f>PRODUCT(D117,0.05,1.03)/1000</f>
        <v>0.0612232</v>
      </c>
      <c r="E126" s="81"/>
      <c r="F126" s="63">
        <f t="shared" si="8"/>
        <v>0</v>
      </c>
    </row>
    <row r="127" spans="1:6" s="19" customFormat="1" ht="19.5" thickBot="1">
      <c r="A127" s="16" t="s">
        <v>22</v>
      </c>
      <c r="B127" s="17"/>
      <c r="C127" s="17"/>
      <c r="D127" s="18"/>
      <c r="E127" s="18"/>
      <c r="F127" s="53">
        <f>SUM(F119:F126)</f>
        <v>0</v>
      </c>
    </row>
    <row r="128" ht="15">
      <c r="D128" s="6"/>
    </row>
    <row r="129" ht="15.75" thickBot="1">
      <c r="D129" s="6"/>
    </row>
    <row r="130" spans="1:6" s="64" customFormat="1" ht="19.5" thickBot="1">
      <c r="A130" s="69"/>
      <c r="B130" s="70" t="s">
        <v>118</v>
      </c>
      <c r="C130" s="71" t="s">
        <v>51</v>
      </c>
      <c r="D130" s="72">
        <v>10</v>
      </c>
      <c r="E130" s="73"/>
      <c r="F130" s="74"/>
    </row>
    <row r="131" spans="1:6" s="64" customFormat="1" ht="19.5" thickTop="1">
      <c r="A131" s="75" t="s">
        <v>1</v>
      </c>
      <c r="B131" s="76" t="s">
        <v>2</v>
      </c>
      <c r="C131" s="76" t="s">
        <v>3</v>
      </c>
      <c r="D131" s="77"/>
      <c r="E131" s="76" t="s">
        <v>4</v>
      </c>
      <c r="F131" s="78" t="s">
        <v>5</v>
      </c>
    </row>
    <row r="132" spans="1:6" s="64" customFormat="1" ht="18.75">
      <c r="A132" s="43"/>
      <c r="B132" s="44" t="s">
        <v>119</v>
      </c>
      <c r="C132" s="44" t="s">
        <v>51</v>
      </c>
      <c r="D132" s="45">
        <f>PRODUCT(D130,2)</f>
        <v>20</v>
      </c>
      <c r="E132" s="45"/>
      <c r="F132" s="63">
        <f>D132*E132</f>
        <v>0</v>
      </c>
    </row>
    <row r="133" spans="1:6" s="64" customFormat="1" ht="21">
      <c r="A133" s="79" t="s">
        <v>41</v>
      </c>
      <c r="B133" s="80" t="s">
        <v>120</v>
      </c>
      <c r="C133" s="44" t="s">
        <v>99</v>
      </c>
      <c r="D133" s="81">
        <f>PRODUCT(D130,20,25)/1000</f>
        <v>5</v>
      </c>
      <c r="E133" s="81"/>
      <c r="F133" s="63">
        <f>D133*E133</f>
        <v>0</v>
      </c>
    </row>
    <row r="134" spans="1:6" s="64" customFormat="1" ht="21">
      <c r="A134" s="79" t="s">
        <v>44</v>
      </c>
      <c r="B134" s="80" t="s">
        <v>45</v>
      </c>
      <c r="C134" s="44" t="s">
        <v>99</v>
      </c>
      <c r="D134" s="81">
        <f>PRODUCT(D130,20,25)/1000</f>
        <v>5</v>
      </c>
      <c r="E134" s="81"/>
      <c r="F134" s="63">
        <f>D134*E134</f>
        <v>0</v>
      </c>
    </row>
    <row r="135" spans="1:6" s="19" customFormat="1" ht="19.5" thickBot="1">
      <c r="A135" s="16" t="s">
        <v>22</v>
      </c>
      <c r="B135" s="17"/>
      <c r="C135" s="17"/>
      <c r="D135" s="18"/>
      <c r="E135" s="18"/>
      <c r="F135" s="53">
        <f>SUM(F132:F134)</f>
        <v>0</v>
      </c>
    </row>
    <row r="136" ht="15">
      <c r="D136" s="6"/>
    </row>
    <row r="137" spans="1:6" ht="19.5" thickBot="1">
      <c r="A137" s="65"/>
      <c r="B137" s="66"/>
      <c r="C137" s="66"/>
      <c r="D137" s="67"/>
      <c r="E137" s="67"/>
      <c r="F137" s="68"/>
    </row>
    <row r="138" spans="1:6" s="19" customFormat="1" ht="21.75" thickBot="1">
      <c r="A138" s="24"/>
      <c r="B138" s="29" t="s">
        <v>109</v>
      </c>
      <c r="C138" s="26" t="s">
        <v>96</v>
      </c>
      <c r="D138" s="27">
        <v>3779</v>
      </c>
      <c r="E138" s="25"/>
      <c r="F138" s="28"/>
    </row>
    <row r="139" spans="1:6" s="19" customFormat="1" ht="19.5" thickTop="1">
      <c r="A139" s="20" t="s">
        <v>1</v>
      </c>
      <c r="B139" s="21" t="s">
        <v>2</v>
      </c>
      <c r="C139" s="21" t="s">
        <v>3</v>
      </c>
      <c r="D139" s="22"/>
      <c r="E139" s="21" t="s">
        <v>4</v>
      </c>
      <c r="F139" s="23" t="s">
        <v>5</v>
      </c>
    </row>
    <row r="140" spans="1:6" s="19" customFormat="1" ht="21">
      <c r="A140" s="8" t="s">
        <v>86</v>
      </c>
      <c r="B140" s="9" t="s">
        <v>87</v>
      </c>
      <c r="C140" s="9" t="s">
        <v>97</v>
      </c>
      <c r="D140" s="10">
        <f>PRODUCT(D138,3,0.5,2)</f>
        <v>11337</v>
      </c>
      <c r="E140" s="10"/>
      <c r="F140" s="11">
        <f>D140*E140</f>
        <v>0</v>
      </c>
    </row>
    <row r="141" spans="1:6" s="19" customFormat="1" ht="21">
      <c r="A141" s="8" t="s">
        <v>88</v>
      </c>
      <c r="B141" s="9" t="s">
        <v>89</v>
      </c>
      <c r="C141" s="9" t="s">
        <v>97</v>
      </c>
      <c r="D141" s="10">
        <f>PRODUCT(D138,3,0.5,2)</f>
        <v>11337</v>
      </c>
      <c r="E141" s="10"/>
      <c r="F141" s="11">
        <f aca="true" t="shared" si="9" ref="F141:F145">D141*E141</f>
        <v>0</v>
      </c>
    </row>
    <row r="142" spans="1:6" s="19" customFormat="1" ht="21">
      <c r="A142" s="8" t="s">
        <v>90</v>
      </c>
      <c r="B142" s="9" t="s">
        <v>91</v>
      </c>
      <c r="C142" s="9" t="s">
        <v>97</v>
      </c>
      <c r="D142" s="10">
        <f>PRODUCT(D138,1)</f>
        <v>3779</v>
      </c>
      <c r="E142" s="10"/>
      <c r="F142" s="11">
        <f t="shared" si="9"/>
        <v>0</v>
      </c>
    </row>
    <row r="143" spans="1:6" s="19" customFormat="1" ht="18.75">
      <c r="A143" s="12" t="s">
        <v>34</v>
      </c>
      <c r="B143" s="13" t="s">
        <v>67</v>
      </c>
      <c r="C143" s="9" t="s">
        <v>36</v>
      </c>
      <c r="D143" s="14">
        <f>PRODUCT(D138,0.05,1.03)/1000</f>
        <v>0.1946185</v>
      </c>
      <c r="E143" s="14"/>
      <c r="F143" s="11">
        <f t="shared" si="9"/>
        <v>0</v>
      </c>
    </row>
    <row r="144" spans="1:6" s="19" customFormat="1" ht="21">
      <c r="A144" s="12"/>
      <c r="B144" s="13" t="s">
        <v>132</v>
      </c>
      <c r="C144" s="9" t="s">
        <v>97</v>
      </c>
      <c r="D144" s="14">
        <f>PRODUCT(D138,10)</f>
        <v>37790</v>
      </c>
      <c r="E144" s="15"/>
      <c r="F144" s="11">
        <f t="shared" si="9"/>
        <v>0</v>
      </c>
    </row>
    <row r="145" spans="1:6" s="19" customFormat="1" ht="21">
      <c r="A145" s="12"/>
      <c r="B145" s="13" t="s">
        <v>100</v>
      </c>
      <c r="C145" s="9" t="s">
        <v>36</v>
      </c>
      <c r="D145" s="14">
        <f>PRODUCT(D138,0.05,1.03)/1000</f>
        <v>0.1946185</v>
      </c>
      <c r="E145" s="14"/>
      <c r="F145" s="11">
        <f t="shared" si="9"/>
        <v>0</v>
      </c>
    </row>
    <row r="146" spans="1:6" s="19" customFormat="1" ht="19.5" thickBot="1">
      <c r="A146" s="16" t="s">
        <v>22</v>
      </c>
      <c r="B146" s="17"/>
      <c r="C146" s="17"/>
      <c r="D146" s="18"/>
      <c r="E146" s="18"/>
      <c r="F146" s="53">
        <f>SUM(F140:F145)</f>
        <v>0</v>
      </c>
    </row>
    <row r="151" s="19" customFormat="1" ht="18.75"/>
    <row r="152" spans="2:6" s="19" customFormat="1" ht="18.75">
      <c r="B152" s="58" t="s">
        <v>113</v>
      </c>
      <c r="F152" s="59">
        <f>F146+F115+F102+F85+F51+F66+F28+F16</f>
        <v>0</v>
      </c>
    </row>
    <row r="153" spans="2:6" s="19" customFormat="1" ht="18.75">
      <c r="B153" s="19" t="s">
        <v>92</v>
      </c>
      <c r="F153" s="60">
        <f>F152*0.21</f>
        <v>0</v>
      </c>
    </row>
    <row r="154" spans="2:6" s="19" customFormat="1" ht="18.75">
      <c r="B154" s="56" t="s">
        <v>93</v>
      </c>
      <c r="F154" s="57">
        <f>SUM(F152:F153)</f>
        <v>0</v>
      </c>
    </row>
    <row r="155" s="19" customFormat="1" ht="18.75"/>
  </sheetData>
  <printOptions/>
  <pageMargins left="0.7" right="0.7" top="0.787401575" bottom="0.7874015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4" sqref="F2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2F19D5B9C164687FB30321494E4CE" ma:contentTypeVersion="12" ma:contentTypeDescription="Vytvoří nový dokument" ma:contentTypeScope="" ma:versionID="5cfe39cd43695f66057f875a85f5518d">
  <xsd:schema xmlns:xsd="http://www.w3.org/2001/XMLSchema" xmlns:xs="http://www.w3.org/2001/XMLSchema" xmlns:p="http://schemas.microsoft.com/office/2006/metadata/properties" xmlns:ns2="f4fc66d1-0bd6-4002-8ae3-bd3679ea79f2" xmlns:ns3="2ef1be13-b41c-4751-ac75-93e14a74dfac" targetNamespace="http://schemas.microsoft.com/office/2006/metadata/properties" ma:root="true" ma:fieldsID="75fc1d7a0391a01fe897d2d5f10d87aa" ns2:_="" ns3:_="">
    <xsd:import namespace="f4fc66d1-0bd6-4002-8ae3-bd3679ea79f2"/>
    <xsd:import namespace="2ef1be13-b41c-4751-ac75-93e14a74d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c66d1-0bd6-4002-8ae3-bd3679ea7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be13-b41c-4751-ac75-93e14a74d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24C777-931E-4995-AE45-8B9B341279DE}"/>
</file>

<file path=customXml/itemProps2.xml><?xml version="1.0" encoding="utf-8"?>
<ds:datastoreItem xmlns:ds="http://schemas.openxmlformats.org/officeDocument/2006/customXml" ds:itemID="{ABE916AE-CF2F-432D-AF66-0BF0C74CDCDB}"/>
</file>

<file path=customXml/itemProps3.xml><?xml version="1.0" encoding="utf-8"?>
<ds:datastoreItem xmlns:ds="http://schemas.openxmlformats.org/officeDocument/2006/customXml" ds:itemID="{6E1062EB-B98B-48A9-96E6-A9DDA93F04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Lucka</dc:creator>
  <cp:keywords/>
  <dc:description/>
  <cp:lastModifiedBy>Lucie Chloupková</cp:lastModifiedBy>
  <cp:lastPrinted>2021-06-07T07:39:32Z</cp:lastPrinted>
  <dcterms:created xsi:type="dcterms:W3CDTF">2021-06-03T14:40:46Z</dcterms:created>
  <dcterms:modified xsi:type="dcterms:W3CDTF">2021-06-08T10:51:00Z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0x0101003982F19D5B9C164687FB30321494E4CE</vt:lpwstr>
  </property>
</Properties>
</file>