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88" windowWidth="19416" windowHeight="11016" firstSheet="46" activeTab="51"/>
  </bookViews>
  <sheets>
    <sheet name="Stavba" sheetId="1" r:id="rId1"/>
    <sheet name="IO 01 IO 01 KL" sheetId="2" r:id="rId2"/>
    <sheet name="IO 01 IO 01 Rek" sheetId="3" r:id="rId3"/>
    <sheet name="IO 01 IO 01 Pol" sheetId="4" r:id="rId4"/>
    <sheet name="IO 02 IO 02 KL" sheetId="5" r:id="rId5"/>
    <sheet name="IO 02 IO 02 Rek" sheetId="6" r:id="rId6"/>
    <sheet name="IO 02 IO 02 Pol" sheetId="7" r:id="rId7"/>
    <sheet name="IO 03 IO 03 KL" sheetId="8" r:id="rId8"/>
    <sheet name="IO 03 IO 03 Rek" sheetId="9" r:id="rId9"/>
    <sheet name="IO 03 IO 03 Pol" sheetId="10" r:id="rId10"/>
    <sheet name="IO 04 IO 04 KL" sheetId="11" r:id="rId11"/>
    <sheet name="IO 04 IO 04 Rek" sheetId="12" r:id="rId12"/>
    <sheet name="IO 04 IO 04 Pol" sheetId="13" r:id="rId13"/>
    <sheet name="IO 05 IO 05 KL" sheetId="14" r:id="rId14"/>
    <sheet name="IO 05 IO 05 Rek" sheetId="15" r:id="rId15"/>
    <sheet name="IO 05 IO 05 Pol" sheetId="16" r:id="rId16"/>
    <sheet name="IO 06 IO 06 KL" sheetId="17" r:id="rId17"/>
    <sheet name="IO 06 IO 06 Rek" sheetId="18" r:id="rId18"/>
    <sheet name="IO 06 IO 06 Pol" sheetId="19" r:id="rId19"/>
    <sheet name="SO 00 SO 00 KL" sheetId="20" r:id="rId20"/>
    <sheet name="SO 00 SO 00 Rek" sheetId="21" r:id="rId21"/>
    <sheet name="SO 00 SO 00 Pol" sheetId="22" r:id="rId22"/>
    <sheet name="SO 01 SILNOPROUD KL" sheetId="23" r:id="rId23"/>
    <sheet name="SO 01 SILNOPROUD Rek" sheetId="24" r:id="rId24"/>
    <sheet name="SO 01 SILNOPROUD Pol" sheetId="25" r:id="rId25"/>
    <sheet name="SO 01 SLABOPROUD KL" sheetId="26" r:id="rId26"/>
    <sheet name="SO 01 SLABOPROUD Rek" sheetId="27" r:id="rId27"/>
    <sheet name="SO 01 SLABOPROUD Pol" sheetId="28" r:id="rId28"/>
    <sheet name="SO 01 SO 01 KL" sheetId="29" r:id="rId29"/>
    <sheet name="SO 01 SO 01 Rek" sheetId="30" r:id="rId30"/>
    <sheet name="SO 01 SO 01 Pol" sheetId="31" r:id="rId31"/>
    <sheet name="SO 01 SO 01 KL-1" sheetId="32" r:id="rId32"/>
    <sheet name="SO 01 SO 01 Rek-1" sheetId="33" r:id="rId33"/>
    <sheet name="SO 01 SO 01 Pol-1" sheetId="34" r:id="rId34"/>
    <sheet name="SO 01 VZT KL" sheetId="35" r:id="rId35"/>
    <sheet name="SO 01 VZT Rek" sheetId="36" r:id="rId36"/>
    <sheet name="SO 01 VZT Pol" sheetId="37" r:id="rId37"/>
    <sheet name="SO 01 ZTI KL" sheetId="38" r:id="rId38"/>
    <sheet name="SO 01 ZTI Rek" sheetId="39" r:id="rId39"/>
    <sheet name="SO 01 ZTI Pol" sheetId="40" r:id="rId40"/>
    <sheet name="SO 02 SO 02 KL" sheetId="41" r:id="rId41"/>
    <sheet name="SO 02 SO 02 Rek" sheetId="42" r:id="rId42"/>
    <sheet name="SO 02 SO 02 Pol" sheetId="43" r:id="rId43"/>
    <sheet name="SO 03 SO 03 KL" sheetId="44" r:id="rId44"/>
    <sheet name="SO 03 SO 03 Rek" sheetId="45" r:id="rId45"/>
    <sheet name="SO 03 SO 03 Pol" sheetId="46" r:id="rId46"/>
    <sheet name="SO 06 SO 06 KL" sheetId="47" r:id="rId47"/>
    <sheet name="SO 06 SO 06 Rek" sheetId="48" r:id="rId48"/>
    <sheet name="SO 06 SO 06 Pol" sheetId="49" r:id="rId49"/>
    <sheet name="VRN VRN KL" sheetId="50" r:id="rId50"/>
    <sheet name="VRN VRN Rek" sheetId="51" r:id="rId51"/>
    <sheet name="VRN VRN Pol" sheetId="52" r:id="rId52"/>
  </sheets>
  <externalReferences>
    <externalReference r:id="rId55"/>
    <externalReference r:id="rId56"/>
    <externalReference r:id="rId57"/>
  </externalReferences>
  <definedNames>
    <definedName name="CelkemObjekty" localSheetId="0">'Stavba'!$F$42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'IO 01 IO 01 KL'!$A$1:$G$45</definedName>
    <definedName name="_xlnm.Print_Area" localSheetId="2">'IO 01 IO 01 Rek'!$A$1:$I$13</definedName>
    <definedName name="_xlnm.Print_Area" localSheetId="4">'IO 02 IO 02 KL'!$A$1:$G$45</definedName>
    <definedName name="_xlnm.Print_Area" localSheetId="5">'IO 02 IO 02 Rek'!$A$1:$I$13</definedName>
    <definedName name="_xlnm.Print_Area" localSheetId="7">'IO 03 IO 03 KL'!$A$1:$G$45</definedName>
    <definedName name="_xlnm.Print_Area" localSheetId="8">'IO 03 IO 03 Rek'!$A$1:$I$13</definedName>
    <definedName name="_xlnm.Print_Area" localSheetId="10">'IO 04 IO 04 KL'!$A$1:$G$45</definedName>
    <definedName name="_xlnm.Print_Area" localSheetId="11">'IO 04 IO 04 Rek'!$A$1:$I$13</definedName>
    <definedName name="_xlnm.Print_Area" localSheetId="13">'IO 05 IO 05 KL'!$A$1:$G$45</definedName>
    <definedName name="_xlnm.Print_Area" localSheetId="14">'IO 05 IO 05 Rek'!$A$1:$I$13</definedName>
    <definedName name="_xlnm.Print_Area" localSheetId="16">'IO 06 IO 06 KL'!$A$1:$G$45</definedName>
    <definedName name="_xlnm.Print_Area" localSheetId="17">'IO 06 IO 06 Rek'!$A$1:$I$13</definedName>
    <definedName name="_xlnm.Print_Area" localSheetId="19">'SO 00 SO 00 KL'!$A$1:$G$45</definedName>
    <definedName name="_xlnm.Print_Area" localSheetId="21">'SO 00 SO 00 Pol'!$A$1:$K$57</definedName>
    <definedName name="_xlnm.Print_Area" localSheetId="20">'SO 00 SO 00 Rek'!$A$1:$I$19</definedName>
    <definedName name="_xlnm.Print_Area" localSheetId="22">'SO 01 SILNOPROUD KL'!$A$1:$G$45</definedName>
    <definedName name="_xlnm.Print_Area" localSheetId="24">'SO 01 SILNOPROUD Pol'!$A$1:$G$170</definedName>
    <definedName name="_xlnm.Print_Area" localSheetId="23">'SO 01 SILNOPROUD Rek'!$A$1:$I$13</definedName>
    <definedName name="_xlnm.Print_Area" localSheetId="25">'SO 01 SLABOPROUD KL'!$A$1:$G$45</definedName>
    <definedName name="_xlnm.Print_Area" localSheetId="26">'SO 01 SLABOPROUD Rek'!$A$1:$I$13</definedName>
    <definedName name="_xlnm.Print_Area" localSheetId="28">'SO 01 SO 01 KL'!$A$1:$G$45</definedName>
    <definedName name="_xlnm.Print_Area" localSheetId="31">'SO 01 SO 01 KL-1'!$A$1:$G$45</definedName>
    <definedName name="_xlnm.Print_Area" localSheetId="30">'SO 01 SO 01 Pol'!$A$1:$K$676</definedName>
    <definedName name="_xlnm.Print_Area" localSheetId="33">'SO 01 SO 01 Pol-1'!$A$1:$K$23</definedName>
    <definedName name="_xlnm.Print_Area" localSheetId="29">'SO 01 SO 01 Rek'!$A$1:$I$44</definedName>
    <definedName name="_xlnm.Print_Area" localSheetId="32">'SO 01 SO 01 Rek-1'!$A$1:$I$23</definedName>
    <definedName name="_xlnm.Print_Area" localSheetId="34">'SO 01 VZT KL'!$A$1:$G$45</definedName>
    <definedName name="_xlnm.Print_Area" localSheetId="35">'SO 01 VZT Rek'!$A$1:$I$13</definedName>
    <definedName name="_xlnm.Print_Area" localSheetId="37">'SO 01 ZTI KL'!$A$1:$G$45</definedName>
    <definedName name="_xlnm.Print_Area" localSheetId="38">'SO 01 ZTI Rek'!$A$1:$I$13</definedName>
    <definedName name="_xlnm.Print_Area" localSheetId="40">'SO 02 SO 02 KL'!$A$1:$G$45</definedName>
    <definedName name="_xlnm.Print_Area" localSheetId="42">'SO 02 SO 02 Pol'!$A$1:$K$140</definedName>
    <definedName name="_xlnm.Print_Area" localSheetId="41">'SO 02 SO 02 Rek'!$A$1:$I$23</definedName>
    <definedName name="_xlnm.Print_Area" localSheetId="43">'SO 03 SO 03 KL'!$A$1:$G$45</definedName>
    <definedName name="_xlnm.Print_Area" localSheetId="45">'SO 03 SO 03 Pol'!$A$1:$K$157</definedName>
    <definedName name="_xlnm.Print_Area" localSheetId="44">'SO 03 SO 03 Rek'!$A$1:$I$37</definedName>
    <definedName name="_xlnm.Print_Area" localSheetId="46">'SO 06 SO 06 KL'!$A$1:$G$45</definedName>
    <definedName name="_xlnm.Print_Area" localSheetId="48">'SO 06 SO 06 Pol'!$A$1:$K$207</definedName>
    <definedName name="_xlnm.Print_Area" localSheetId="47">'SO 06 SO 06 Rek'!$A$1:$I$26</definedName>
    <definedName name="_xlnm.Print_Area" localSheetId="0">'Stavba'!$B$1:$J$70</definedName>
    <definedName name="_xlnm.Print_Area" localSheetId="49">'VRN VRN KL'!$A$1:$G$45</definedName>
    <definedName name="_xlnm.Print_Area" localSheetId="51">'VRN VRN Pol'!$A$1:$K$29</definedName>
    <definedName name="_xlnm.Print_Area" localSheetId="50">'VRN VRN Rek'!$A$1:$I$14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lin" localSheetId="24" hidden="1">0</definedName>
    <definedName name="solver_lin" localSheetId="27" hidden="1">0</definedName>
    <definedName name="solver_lin" localSheetId="30" hidden="1">0</definedName>
    <definedName name="solver_lin" localSheetId="33" hidden="1">0</definedName>
    <definedName name="solver_lin" localSheetId="36" hidden="1">0</definedName>
    <definedName name="solver_lin" localSheetId="39" hidden="1">0</definedName>
    <definedName name="solver_lin" localSheetId="42" hidden="1">0</definedName>
    <definedName name="solver_lin" localSheetId="45" hidden="1">0</definedName>
    <definedName name="solver_lin" localSheetId="48" hidden="1">0</definedName>
    <definedName name="solver_lin" localSheetId="5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num" localSheetId="24" hidden="1">0</definedName>
    <definedName name="solver_num" localSheetId="27" hidden="1">0</definedName>
    <definedName name="solver_num" localSheetId="30" hidden="1">0</definedName>
    <definedName name="solver_num" localSheetId="33" hidden="1">0</definedName>
    <definedName name="solver_num" localSheetId="36" hidden="1">0</definedName>
    <definedName name="solver_num" localSheetId="39" hidden="1">0</definedName>
    <definedName name="solver_num" localSheetId="42" hidden="1">0</definedName>
    <definedName name="solver_num" localSheetId="45" hidden="1">0</definedName>
    <definedName name="solver_num" localSheetId="48" hidden="1">0</definedName>
    <definedName name="solver_num" localSheetId="51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opt" localSheetId="24" hidden="1">#REF!</definedName>
    <definedName name="solver_opt" localSheetId="27" hidden="1">#REF!</definedName>
    <definedName name="solver_opt" localSheetId="30" hidden="1">#REF!</definedName>
    <definedName name="solver_opt" localSheetId="33" hidden="1">#REF!</definedName>
    <definedName name="solver_opt" localSheetId="36" hidden="1">#REF!</definedName>
    <definedName name="solver_opt" localSheetId="39" hidden="1">#REF!</definedName>
    <definedName name="solver_opt" localSheetId="42" hidden="1">#REF!</definedName>
    <definedName name="solver_opt" localSheetId="45" hidden="1">#REF!</definedName>
    <definedName name="solver_opt" localSheetId="48" hidden="1">#REF!</definedName>
    <definedName name="solver_opt" localSheetId="51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typ" localSheetId="24" hidden="1">1</definedName>
    <definedName name="solver_typ" localSheetId="27" hidden="1">1</definedName>
    <definedName name="solver_typ" localSheetId="30" hidden="1">1</definedName>
    <definedName name="solver_typ" localSheetId="33" hidden="1">1</definedName>
    <definedName name="solver_typ" localSheetId="36" hidden="1">1</definedName>
    <definedName name="solver_typ" localSheetId="39" hidden="1">1</definedName>
    <definedName name="solver_typ" localSheetId="42" hidden="1">1</definedName>
    <definedName name="solver_typ" localSheetId="45" hidden="1">1</definedName>
    <definedName name="solver_typ" localSheetId="48" hidden="1">1</definedName>
    <definedName name="solver_typ" localSheetId="5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lver_val" localSheetId="24" hidden="1">0</definedName>
    <definedName name="solver_val" localSheetId="27" hidden="1">0</definedName>
    <definedName name="solver_val" localSheetId="30" hidden="1">0</definedName>
    <definedName name="solver_val" localSheetId="33" hidden="1">0</definedName>
    <definedName name="solver_val" localSheetId="36" hidden="1">0</definedName>
    <definedName name="solver_val" localSheetId="39" hidden="1">0</definedName>
    <definedName name="solver_val" localSheetId="42" hidden="1">0</definedName>
    <definedName name="solver_val" localSheetId="45" hidden="1">0</definedName>
    <definedName name="solver_val" localSheetId="48" hidden="1">0</definedName>
    <definedName name="solver_val" localSheetId="51" hidden="1">0</definedName>
    <definedName name="SoucetDilu" localSheetId="0">'Stavba'!#REF!</definedName>
    <definedName name="StavbaCelkem" localSheetId="0">'Stavba'!$H$42</definedName>
    <definedName name="Zhotovitel" localSheetId="0">'Stavba'!$D$7</definedName>
    <definedName name="_xlnm.Print_Titles" localSheetId="2">'IO 01 IO 01 Rek'!$1:$6</definedName>
    <definedName name="_xlnm.Print_Titles" localSheetId="5">'IO 02 IO 02 Rek'!$1:$6</definedName>
    <definedName name="_xlnm.Print_Titles" localSheetId="8">'IO 03 IO 03 Rek'!$1:$6</definedName>
    <definedName name="_xlnm.Print_Titles" localSheetId="11">'IO 04 IO 04 Rek'!$1:$6</definedName>
    <definedName name="_xlnm.Print_Titles" localSheetId="14">'IO 05 IO 05 Rek'!$1:$6</definedName>
    <definedName name="_xlnm.Print_Titles" localSheetId="17">'IO 06 IO 06 Rek'!$1:$6</definedName>
    <definedName name="_xlnm.Print_Titles" localSheetId="20">'SO 00 SO 00 Rek'!$1:$6</definedName>
    <definedName name="_xlnm.Print_Titles" localSheetId="21">'SO 00 SO 00 Pol'!$1:$6</definedName>
    <definedName name="_xlnm.Print_Titles" localSheetId="23">'SO 01 SILNOPROUD Rek'!$1:$6</definedName>
    <definedName name="_xlnm.Print_Titles" localSheetId="26">'SO 01 SLABOPROUD Rek'!$1:$6</definedName>
    <definedName name="_xlnm.Print_Titles" localSheetId="29">'SO 01 SO 01 Rek'!$1:$6</definedName>
    <definedName name="_xlnm.Print_Titles" localSheetId="30">'SO 01 SO 01 Pol'!$1:$6</definedName>
    <definedName name="_xlnm.Print_Titles" localSheetId="32">'SO 01 SO 01 Rek-1'!$1:$6</definedName>
    <definedName name="_xlnm.Print_Titles" localSheetId="33">'SO 01 SO 01 Pol-1'!$1:$6</definedName>
    <definedName name="_xlnm.Print_Titles" localSheetId="35">'SO 01 VZT Rek'!$1:$6</definedName>
    <definedName name="_xlnm.Print_Titles" localSheetId="38">'SO 01 ZTI Rek'!$1:$6</definedName>
    <definedName name="_xlnm.Print_Titles" localSheetId="41">'SO 02 SO 02 Rek'!$1:$6</definedName>
    <definedName name="_xlnm.Print_Titles" localSheetId="42">'SO 02 SO 02 Pol'!$1:$6</definedName>
    <definedName name="_xlnm.Print_Titles" localSheetId="44">'SO 03 SO 03 Rek'!$1:$6</definedName>
    <definedName name="_xlnm.Print_Titles" localSheetId="45">'SO 03 SO 03 Pol'!$1:$6</definedName>
    <definedName name="_xlnm.Print_Titles" localSheetId="47">'SO 06 SO 06 Rek'!$1:$6</definedName>
    <definedName name="_xlnm.Print_Titles" localSheetId="48">'SO 06 SO 06 Pol'!$1:$6</definedName>
    <definedName name="_xlnm.Print_Titles" localSheetId="50">'VRN VRN Rek'!$1:$6</definedName>
    <definedName name="_xlnm.Print_Titles" localSheetId="51">'VRN VRN Pol'!$1:$6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</t>
        </r>
      </text>
    </comment>
  </commentList>
</comments>
</file>

<file path=xl/comments28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</t>
        </r>
      </text>
    </comment>
  </commentList>
</comments>
</file>

<file path=xl/sharedStrings.xml><?xml version="1.0" encoding="utf-8"?>
<sst xmlns="http://schemas.openxmlformats.org/spreadsheetml/2006/main" count="7167" uniqueCount="2310">
  <si>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</si>
  <si>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</si>
  <si>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</si>
  <si>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</si>
  <si>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</si>
  <si>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</si>
  <si>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</si>
  <si>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</si>
  <si>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</si>
  <si>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</si>
  <si>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</si>
  <si>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</si>
  <si>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</si>
  <si>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</si>
  <si>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</si>
  <si>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</si>
  <si>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</si>
  <si>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</si>
  <si>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</si>
  <si>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</si>
  <si>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</si>
  <si>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</si>
  <si>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</si>
  <si>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</si>
  <si>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</si>
  <si>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</si>
  <si>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</si>
  <si>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</si>
  <si>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</si>
  <si>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</si>
  <si>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</si>
  <si>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</si>
  <si>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</si>
  <si>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</si>
  <si>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</si>
  <si>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</si>
  <si>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</si>
  <si>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</si>
  <si>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</si>
  <si>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</si>
  <si>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</si>
  <si>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</si>
  <si>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</si>
  <si>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</si>
  <si>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</si>
  <si>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</si>
  <si>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</si>
  <si>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</si>
  <si>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</si>
  <si>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</si>
  <si>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</si>
  <si>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</si>
  <si>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</si>
  <si>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</si>
  <si>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</si>
  <si>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</si>
  <si>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</si>
  <si>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</si>
  <si>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</si>
  <si>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</si>
  <si>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</si>
  <si>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</si>
  <si>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</si>
  <si>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</si>
  <si>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</si>
  <si>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</si>
  <si>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</si>
  <si>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</si>
  <si>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</si>
  <si>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</si>
  <si>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</si>
  <si>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</si>
  <si>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</si>
  <si>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</si>
  <si>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</si>
  <si>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</si>
  <si>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</si>
  <si>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</si>
  <si>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</si>
  <si>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</si>
  <si>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</si>
  <si>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</si>
  <si>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</si>
  <si>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</si>
  <si>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</si>
  <si>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</si>
  <si>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</si>
  <si>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</si>
  <si>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</si>
  <si>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</si>
  <si>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</si>
  <si>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</si>
  <si>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</si>
  <si>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</si>
  <si>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</si>
  <si>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</si>
  <si>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</si>
  <si>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</si>
  <si>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</si>
  <si>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</si>
  <si>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PS118-2019</t>
  </si>
  <si>
    <t>Rekonstrukce letního kina Boskovice</t>
  </si>
  <si>
    <t>PS118-2019 Rekonstrukce letního kina Boskovice</t>
  </si>
  <si>
    <t>IO 01</t>
  </si>
  <si>
    <t>Přípojka vody</t>
  </si>
  <si>
    <t>IO 01 Přípojka vody</t>
  </si>
  <si>
    <t>IO 01*</t>
  </si>
  <si>
    <t>8</t>
  </si>
  <si>
    <t>Trubní vedení</t>
  </si>
  <si>
    <t>8 Trubní vedení</t>
  </si>
  <si>
    <t>8-001.RXX</t>
  </si>
  <si>
    <t>soub</t>
  </si>
  <si>
    <t>IO 01* Přípojka vody</t>
  </si>
  <si>
    <t>IO 02</t>
  </si>
  <si>
    <t>Přípojka splaškové kanalizace</t>
  </si>
  <si>
    <t>IO 02 Přípojka splaškové kanalizace</t>
  </si>
  <si>
    <t>IO 02*</t>
  </si>
  <si>
    <t>IO 02* Přípojka splaškové kanalizace</t>
  </si>
  <si>
    <t>IO 03</t>
  </si>
  <si>
    <t>Dešťová kanalizace a vsak</t>
  </si>
  <si>
    <t>IO 03 Dešťová kanalizace a vsak</t>
  </si>
  <si>
    <t>IO 03*</t>
  </si>
  <si>
    <t>IO 03* Dešťová kanalizace a vsak</t>
  </si>
  <si>
    <t>IO 04</t>
  </si>
  <si>
    <t>Areálová přípojka SPL</t>
  </si>
  <si>
    <t>IO 04 Areálová přípojka SPL</t>
  </si>
  <si>
    <t>IO 04*</t>
  </si>
  <si>
    <t>M21</t>
  </si>
  <si>
    <t>Elektromontáže</t>
  </si>
  <si>
    <t>M21 Elektromontáže</t>
  </si>
  <si>
    <t>M21-001.RXX</t>
  </si>
  <si>
    <t>IO 04* Areálová přípojka SPL</t>
  </si>
  <si>
    <t>IO 05</t>
  </si>
  <si>
    <t>Přeložka areálového VO</t>
  </si>
  <si>
    <t>IO 05 Přeložka areálového VO</t>
  </si>
  <si>
    <t>IO 05*</t>
  </si>
  <si>
    <t>IO 05* Přeložka areálového VO</t>
  </si>
  <si>
    <t>IO 06</t>
  </si>
  <si>
    <t>Přípojka NN (EON)</t>
  </si>
  <si>
    <t>IO 06 Přípojka NN (EON)</t>
  </si>
  <si>
    <t>IO 06*</t>
  </si>
  <si>
    <t>IO 06* Přípojka NN (EON)</t>
  </si>
  <si>
    <t>SO 00</t>
  </si>
  <si>
    <t>Demolice stávajícího objektu</t>
  </si>
  <si>
    <t>SO 00 Demolice stávajícího objektu</t>
  </si>
  <si>
    <t>SO 00*</t>
  </si>
  <si>
    <t>1 Zemní práce</t>
  </si>
  <si>
    <t>162301101R00</t>
  </si>
  <si>
    <t xml:space="preserve">Vodorovné přemístění výkopku z hor.1-4 do 500 m </t>
  </si>
  <si>
    <t>m3</t>
  </si>
  <si>
    <t>pro zásyp šachet:4</t>
  </si>
  <si>
    <t>pro zásyp vybouraných základů:4,86*1,7*0,2</t>
  </si>
  <si>
    <t>3,888+0,27</t>
  </si>
  <si>
    <t>167101101R00</t>
  </si>
  <si>
    <t xml:space="preserve">Nakládání výkopku z hor.1-4 v množství do 100 m3 </t>
  </si>
  <si>
    <t>174101101R00</t>
  </si>
  <si>
    <t>Zásyp jam, rýh, šachet se zhutněním zeminou</t>
  </si>
  <si>
    <t>96</t>
  </si>
  <si>
    <t>Bourání konstrukcí</t>
  </si>
  <si>
    <t>96 Bourání konstrukcí</t>
  </si>
  <si>
    <t>961044111R00</t>
  </si>
  <si>
    <t xml:space="preserve">Bourání základů z betonu prostého </t>
  </si>
  <si>
    <t>1,7*4,86*0,3</t>
  </si>
  <si>
    <t>(1,7+1,7+4,36+4,36)*0,25*0,25</t>
  </si>
  <si>
    <t>betonové patky:0,9*0,9*0,8*6</t>
  </si>
  <si>
    <t>0,4*0,4*0,5*6</t>
  </si>
  <si>
    <t>3,3*0,2*0,2</t>
  </si>
  <si>
    <t>0,3*0,3*1*3</t>
  </si>
  <si>
    <t>961044111R01</t>
  </si>
  <si>
    <t xml:space="preserve">Bourání betonových šachet </t>
  </si>
  <si>
    <t>2</t>
  </si>
  <si>
    <t>962022391R00</t>
  </si>
  <si>
    <t xml:space="preserve">Bourání zdiva nadzákladového kamen/beton </t>
  </si>
  <si>
    <t>2,3*0,6*0,2</t>
  </si>
  <si>
    <t>3,4*0,45*0,4</t>
  </si>
  <si>
    <t>1,5*1,5*0,4</t>
  </si>
  <si>
    <t>962032231R00</t>
  </si>
  <si>
    <t xml:space="preserve">Bourání zdiva z cihel pálených na MVC </t>
  </si>
  <si>
    <t>(1,65+4,565+1,7)*2*0,15</t>
  </si>
  <si>
    <t>96-001.RXX</t>
  </si>
  <si>
    <t xml:space="preserve">Bourání střechy přístřešku plech/dřevo </t>
  </si>
  <si>
    <t>m2</t>
  </si>
  <si>
    <t>vč. oplechování</t>
  </si>
  <si>
    <t>4,75*4,55</t>
  </si>
  <si>
    <t>96-002.RXX</t>
  </si>
  <si>
    <t xml:space="preserve">Vyklizení stávajícího objektu </t>
  </si>
  <si>
    <t>96-003.RXX</t>
  </si>
  <si>
    <t>Odpojení objektu od připojení inžen. sítí elektro, voda, kanalizace</t>
  </si>
  <si>
    <t>Objekt bude odpojen od vody v šachtě Š2, NN na zdi objektu promítacího plátna, zrušení šachty dešťové kanalizace těsně u objektu a zaslepení kanalizace.</t>
  </si>
  <si>
    <t>98</t>
  </si>
  <si>
    <t>Demolice</t>
  </si>
  <si>
    <t>98 Demolice</t>
  </si>
  <si>
    <t>981011112R00</t>
  </si>
  <si>
    <t>Demolice budov rozebráním dřevěné s nosným ocelovým rámem a TI</t>
  </si>
  <si>
    <t>Kompletní demolice vč. fasády (dřevěný prkenný obklad, vnitřní povrch dřevovláknitá deska), podlah (dřevěná s PVC), střechy (HI izolace s oplechováním), výplní otvorů, mříží, oplechování, svodů.</t>
  </si>
  <si>
    <t>8*4,21*3</t>
  </si>
  <si>
    <t>764</t>
  </si>
  <si>
    <t>Konstrukce klempířské</t>
  </si>
  <si>
    <t>764 Konstrukce klempířské</t>
  </si>
  <si>
    <t>764430810R00</t>
  </si>
  <si>
    <t xml:space="preserve">Demontáž oplechování zdí, rš do 250 mm </t>
  </si>
  <si>
    <t>m</t>
  </si>
  <si>
    <t>1,7+4,565+1,65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</si>
  <si>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</si>
  <si>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</si>
  <si>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</si>
  <si>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</si>
  <si>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</si>
  <si>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</si>
  <si>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</si>
  <si>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</si>
  <si>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</si>
  <si>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</si>
  <si>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</si>
  <si>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</si>
  <si>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</si>
  <si>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</si>
  <si>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</si>
  <si>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</si>
  <si>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979086112R00</t>
  </si>
  <si>
    <t xml:space="preserve">Nakládání suti a vybouraných hmot </t>
  </si>
  <si>
    <t>979990102R00</t>
  </si>
  <si>
    <t xml:space="preserve">Poplatek za skládku suti - směs </t>
  </si>
  <si>
    <t>SO 00* Demolice stávajícího objektu</t>
  </si>
  <si>
    <t>SO 01</t>
  </si>
  <si>
    <t>Novostavba zázemí</t>
  </si>
  <si>
    <t>SO 01 Novostavba zázemí</t>
  </si>
  <si>
    <t>SILNOPROUD</t>
  </si>
  <si>
    <t>Silnoproudá elektrotechnika a bleskosvod</t>
  </si>
  <si>
    <t>SILNOPROUD Silnoproudá elektrotechnika a bleskosvod</t>
  </si>
  <si>
    <t>SLABOPROUD</t>
  </si>
  <si>
    <t>Slaboproudá zařízení</t>
  </si>
  <si>
    <t>SLABOPROUD Slaboproudá zařízení</t>
  </si>
  <si>
    <t>SO 01*</t>
  </si>
  <si>
    <t>Architektonicko-stavební řešení</t>
  </si>
  <si>
    <t>122201101R00</t>
  </si>
  <si>
    <t xml:space="preserve">Odkopávky nezapažené v hor. 3 do 100 m3 </t>
  </si>
  <si>
    <t>SO 01+SO 02:147</t>
  </si>
  <si>
    <t>131201209R00</t>
  </si>
  <si>
    <t xml:space="preserve">Příplatek za lepivost - hloubení zapaž.jam v hor.3 </t>
  </si>
  <si>
    <t>139601102R00</t>
  </si>
  <si>
    <t xml:space="preserve">Ruční výkop jam, rýh a šachet v hornině tř. 3 </t>
  </si>
  <si>
    <t>pro podbetonování základů:10</t>
  </si>
  <si>
    <t>162201203R00</t>
  </si>
  <si>
    <t xml:space="preserve">Vodorovné přemíst.výkopku, kolečko hor.1-4, do 10m </t>
  </si>
  <si>
    <t>vykopaná zemina:70</t>
  </si>
  <si>
    <t>162701105R00</t>
  </si>
  <si>
    <t xml:space="preserve">Vodorovné přemístění výkopku z hor.1-4 do 10000 m </t>
  </si>
  <si>
    <t>na meziskládku</t>
  </si>
  <si>
    <t>výkop:147-70</t>
  </si>
  <si>
    <t>10</t>
  </si>
  <si>
    <t>167101102R00</t>
  </si>
  <si>
    <t xml:space="preserve">Nakládání výkopku z hor.1-4 v množství nad 100 m3 </t>
  </si>
  <si>
    <t>206</t>
  </si>
  <si>
    <t>167101201R00</t>
  </si>
  <si>
    <t xml:space="preserve">Nakládání výkopku z hor.1 ÷ 4 - ručně </t>
  </si>
  <si>
    <t xml:space="preserve">Zásyp/obsyp jam, rýh, šachet se zhutněním </t>
  </si>
  <si>
    <t>násyp pod ZP mezi plátnem a SO 01:98</t>
  </si>
  <si>
    <t>násyp pod SO 01:40</t>
  </si>
  <si>
    <t>násyp okolo základů SO 01:18+12</t>
  </si>
  <si>
    <t>Násyp okolo základu skladu:13</t>
  </si>
  <si>
    <t>násyp pod chodníkem k parkovišti:5</t>
  </si>
  <si>
    <t>násyp okolo obvodu SO 01:20</t>
  </si>
  <si>
    <t>199000002R00</t>
  </si>
  <si>
    <t xml:space="preserve">Poplatek za skládku horniny 1- 4 </t>
  </si>
  <si>
    <t>121100002RAA</t>
  </si>
  <si>
    <t>Sejmutí ornice a uložení na deponii zpětný přesun, rozprostření</t>
  </si>
  <si>
    <t>Úprava ploch poškozených stavbou.</t>
  </si>
  <si>
    <t>S 01+SO 02:315*0,2</t>
  </si>
  <si>
    <t>59691002.A</t>
  </si>
  <si>
    <t>Recyklát betonový / stabil. struska</t>
  </si>
  <si>
    <t>T</t>
  </si>
  <si>
    <t>celkový zásyp-zásyp zeminou:(206-70)*1,9</t>
  </si>
  <si>
    <t>Základy a zvláštní zakládání</t>
  </si>
  <si>
    <t>2 Základy a zvláštní zakládání</t>
  </si>
  <si>
    <t>271531111RK6</t>
  </si>
  <si>
    <t xml:space="preserve">Polštář základu z kameniva fr. 32-64 mm </t>
  </si>
  <si>
    <t>22,4*3,85*0,2</t>
  </si>
  <si>
    <t>3,9*3,85*0,2</t>
  </si>
  <si>
    <t>273321211R00</t>
  </si>
  <si>
    <t xml:space="preserve">Železobeton základových desek C 12/15 </t>
  </si>
  <si>
    <t>23,1*4,45*0,12</t>
  </si>
  <si>
    <t>(4,63+4,24)/2*4,45*0,12</t>
  </si>
  <si>
    <t>273351215R00</t>
  </si>
  <si>
    <t xml:space="preserve">Bednění stěn základových desek - zřízení </t>
  </si>
  <si>
    <t>(23,915+0,3+0,3+3,85+0,3+0,3+21,365+4,4)*0,12</t>
  </si>
  <si>
    <t>(4,175+4,45+4,695+4,45)*0,12</t>
  </si>
  <si>
    <t>273351216R00</t>
  </si>
  <si>
    <t xml:space="preserve">Bednění stěn základových desek - odstranění </t>
  </si>
  <si>
    <t>273361921RT4</t>
  </si>
  <si>
    <t>Výztuž základových desek ze svařovaných sítí průměr drátu  6,3, oka 100/100 mm</t>
  </si>
  <si>
    <t>122,53*4,44*1,2/1000*2</t>
  </si>
  <si>
    <t>274272140RT2</t>
  </si>
  <si>
    <t>Zdivo základové z bednicích tvárnic, tl. 30 cm výplň tvárnic betonem C 12/15</t>
  </si>
  <si>
    <t>4,47*1</t>
  </si>
  <si>
    <t>3,85*1</t>
  </si>
  <si>
    <t>4,02*0,5</t>
  </si>
  <si>
    <t>8,25*1</t>
  </si>
  <si>
    <t>9,485*1,5</t>
  </si>
  <si>
    <t>9,07*1,5</t>
  </si>
  <si>
    <t>Mezisoučet</t>
  </si>
  <si>
    <t>(4,075+4,595+3,85+3,85)*0,5</t>
  </si>
  <si>
    <t>8*0,5</t>
  </si>
  <si>
    <t>274272150RT2</t>
  </si>
  <si>
    <t>Zdivo základové z bednicích tvárnic, tl. 40 cm výplň tvárnic betonem C 12/15</t>
  </si>
  <si>
    <t>4,15*2</t>
  </si>
  <si>
    <t>9,8*2</t>
  </si>
  <si>
    <t>274313311R00</t>
  </si>
  <si>
    <t xml:space="preserve">Beton podkladní </t>
  </si>
  <si>
    <t>pod zákla- pásy:(4,62*0,6+3,55*0,5+4,3*0,6+8,25*0,7+9,786*0,9+3,1*1,1+10,7*1,1+9,07*0,9)*0,05</t>
  </si>
  <si>
    <t>pod příčky:3,85*0,15*0,8+3,6*0,8*0,15+3,85*0,8*0,15+1,9*0,8*0,15+2,15*0,8*0,15</t>
  </si>
  <si>
    <t>pod zákl. pásy:(4,375+3,55+4,895+3,55)*0,6*0,05</t>
  </si>
  <si>
    <t>274321211R00</t>
  </si>
  <si>
    <t xml:space="preserve">Železobeton základových pasů C 12/15 </t>
  </si>
  <si>
    <t>4,62*0,6*0,3</t>
  </si>
  <si>
    <t>3,55*0,5*0,3</t>
  </si>
  <si>
    <t>4,2*0,6*0,3</t>
  </si>
  <si>
    <t>8,25*0,7*0,3</t>
  </si>
  <si>
    <t>9,785*0,9*0,3</t>
  </si>
  <si>
    <t>3,1*1,1*0,3</t>
  </si>
  <si>
    <t>10,7*1,1*0,3</t>
  </si>
  <si>
    <t>9,07*0,9*0,3</t>
  </si>
  <si>
    <t>(4,375+3,55+4,895+3,55)*0,6*0,3</t>
  </si>
  <si>
    <t>274351215R00</t>
  </si>
  <si>
    <t xml:space="preserve">Bednění stěn základových pasů - zřízení </t>
  </si>
  <si>
    <t>(4,62+0,6+3,55+0,4+0,4+0,6+4,3+3,69+3,55+3,37)*0,35</t>
  </si>
  <si>
    <t>(8,25+8,25+9,59+8,685+0,2+0,1)*0,35</t>
  </si>
  <si>
    <t>(5,1+3,08+10,7+9,36+0,2)*0,35</t>
  </si>
  <si>
    <t>(9,07+8,9+0,4+2)*0,35</t>
  </si>
  <si>
    <t>(3,9+3,6+3,8)*0,15*2</t>
  </si>
  <si>
    <t>(1,9+1,9+0,7+0,7+2,2)*0,15</t>
  </si>
  <si>
    <t>(4,37+4,75+4,895+4,75+3,44+3,55+3,83+3,55)*0,35</t>
  </si>
  <si>
    <t>274351216R00</t>
  </si>
  <si>
    <t xml:space="preserve">Bednění stěn základových pasů - odstranění </t>
  </si>
  <si>
    <t>279311113R00</t>
  </si>
  <si>
    <t xml:space="preserve">Postupné podbetonování zákl. zdiva  C12/15 </t>
  </si>
  <si>
    <t>279361821R00</t>
  </si>
  <si>
    <t xml:space="preserve">Výztuž základových zdí z betonářské oceli 10 505 </t>
  </si>
  <si>
    <t>pr. 10 mm:(54,5975+27,9)*6*0,617*1,2/1000</t>
  </si>
  <si>
    <t>(54,5975+27,9)*4*0,617*1,2/1000</t>
  </si>
  <si>
    <t>4*10*0,617*1,2/1000</t>
  </si>
  <si>
    <t>3</t>
  </si>
  <si>
    <t>Svislé a kompletní konstrukce</t>
  </si>
  <si>
    <t>3 Svislé a kompletní konstrukce</t>
  </si>
  <si>
    <t>311238112R00</t>
  </si>
  <si>
    <t xml:space="preserve">Zdivo z keramických tvárnic 372/175/238 tl. 175 mm </t>
  </si>
  <si>
    <t>4*3*3,125-0,7*2</t>
  </si>
  <si>
    <t>311238124R00</t>
  </si>
  <si>
    <t xml:space="preserve">Zdivo z keramických tvárnic 248/250/249 tl.250 mm </t>
  </si>
  <si>
    <t>(21,5+4+23,7)*3,125</t>
  </si>
  <si>
    <t>-5,24*0,4</t>
  </si>
  <si>
    <t>-8,89*0,6</t>
  </si>
  <si>
    <t>-5,24*0,6</t>
  </si>
  <si>
    <t>-0,8*2,1*5</t>
  </si>
  <si>
    <t>-0,95*2,1</t>
  </si>
  <si>
    <t>4*1,125</t>
  </si>
  <si>
    <t>(4,65+4,215+3,95+3,95)*3,125-1,7*2,15</t>
  </si>
  <si>
    <t>atika:(21,5+4+23,7)*0,835</t>
  </si>
  <si>
    <t>3,95*0,25</t>
  </si>
  <si>
    <t>(4,65+4,215+3,95+3,95)*0,835</t>
  </si>
  <si>
    <t>0,4*3,125*2</t>
  </si>
  <si>
    <t>317168112R00</t>
  </si>
  <si>
    <t xml:space="preserve">Překlad keramický 11,5 - 1250 mm </t>
  </si>
  <si>
    <t>kus</t>
  </si>
  <si>
    <t>1*6</t>
  </si>
  <si>
    <t>1*2</t>
  </si>
  <si>
    <t>317168131R00</t>
  </si>
  <si>
    <t xml:space="preserve">Překlad keramický 23,8 - 1250 mm </t>
  </si>
  <si>
    <t>3*5</t>
  </si>
  <si>
    <t>317168131RT2</t>
  </si>
  <si>
    <t xml:space="preserve">Překlad keramický 7 - 1250 mm </t>
  </si>
  <si>
    <t>2*1</t>
  </si>
  <si>
    <t>317168132R00</t>
  </si>
  <si>
    <t xml:space="preserve">Překlad keramický 23,8 - 1500 mm </t>
  </si>
  <si>
    <t>3*1</t>
  </si>
  <si>
    <t>317168135R00</t>
  </si>
  <si>
    <t xml:space="preserve">Překlad keramický 23,8 - 2250 mm </t>
  </si>
  <si>
    <t>342248109R00</t>
  </si>
  <si>
    <t xml:space="preserve">Příčky tl. 100 mm z keramických tvárnic 497/8/238 </t>
  </si>
  <si>
    <t>(4+2,25)*3,125-0,7*2</t>
  </si>
  <si>
    <t>(1,775+0,95+0,9+4+2,05+2,2)*2,4-(0,7*2*5)</t>
  </si>
  <si>
    <t>342248114R00</t>
  </si>
  <si>
    <t xml:space="preserve">Příčky tl.150mm z keramických tvárnic 497/140/238 </t>
  </si>
  <si>
    <t>4*2*3,125-0,7*2*2</t>
  </si>
  <si>
    <t>2,235*3,125</t>
  </si>
  <si>
    <t>1,45*3,125</t>
  </si>
  <si>
    <t>342264051RT1</t>
  </si>
  <si>
    <t>Podhled sádrokartonový na zavěšenou ocel. konstr. desky standard tl. 12,5 mm, bez izolace</t>
  </si>
  <si>
    <t>3,33+7,8+3,2+19,34+15,52</t>
  </si>
  <si>
    <t>342264051RT3</t>
  </si>
  <si>
    <t>Podhled sádrokartonový na zavěšenou ocel. konstr. desky standard impreg. tl. 12,5 mm, bez izolace</t>
  </si>
  <si>
    <t>4,7+15,5+12,02+1,71+4,65+7,93</t>
  </si>
  <si>
    <t>4</t>
  </si>
  <si>
    <t>Vodorovné konstrukce</t>
  </si>
  <si>
    <t>4 Vodorovné konstrukce</t>
  </si>
  <si>
    <t>413321315R00</t>
  </si>
  <si>
    <t xml:space="preserve">Nosníky z betonu železového C 20/25 </t>
  </si>
  <si>
    <t>P1:0,2*0,25*3,95</t>
  </si>
  <si>
    <t>P2:0,675*0,2*5,24</t>
  </si>
  <si>
    <t>P3:0,275*0,2*8,89</t>
  </si>
  <si>
    <t>413351107R00</t>
  </si>
  <si>
    <t xml:space="preserve">Bednění nosníků - zřízení </t>
  </si>
  <si>
    <t>3,95*0,2*2+3,95*0,25</t>
  </si>
  <si>
    <t>5,24*0,675*2+5,24*0,2</t>
  </si>
  <si>
    <t>8,89*0,275*2+8,89*0,2</t>
  </si>
  <si>
    <t>413351108R00</t>
  </si>
  <si>
    <t xml:space="preserve">Bednění nosníků - odstranění </t>
  </si>
  <si>
    <t>413351211R00</t>
  </si>
  <si>
    <t xml:space="preserve">Podpěrná konstr.nosníků do 4 m,do 5 kPa - zřízení </t>
  </si>
  <si>
    <t>5,24*0,2</t>
  </si>
  <si>
    <t>8,89*0,2</t>
  </si>
  <si>
    <t>413351212R00</t>
  </si>
  <si>
    <t xml:space="preserve">Podpěrná konstr.nosníků do 4 m,5 kPa - odstranění </t>
  </si>
  <si>
    <t>413361721R00</t>
  </si>
  <si>
    <t xml:space="preserve">Výztuž nosníků z oceli 10425 (BSt 500 S) </t>
  </si>
  <si>
    <t>3,95*5*0,888/1000*1,2</t>
  </si>
  <si>
    <t>5,24*6*0,888/1000*1,2</t>
  </si>
  <si>
    <t>8,89*6*0,888/1000*1,2</t>
  </si>
  <si>
    <t>0,9*27*0,222/1000*1,2</t>
  </si>
  <si>
    <t>1,77*35*0,222/1000*1,2</t>
  </si>
  <si>
    <t>1,048*54*0,222/1000*1,2</t>
  </si>
  <si>
    <t>417321315R00</t>
  </si>
  <si>
    <t xml:space="preserve">Ztužující pásy a věnce z betonu železového C 20/25 </t>
  </si>
  <si>
    <t>V1:1,43*0,2*0,15</t>
  </si>
  <si>
    <t>V2:51,97*0,2*0,2</t>
  </si>
  <si>
    <t>V3:11,85*0,2*0,175</t>
  </si>
  <si>
    <t>417351115R00</t>
  </si>
  <si>
    <t xml:space="preserve">Bednění ztužujících pásů a věnců - zřízení </t>
  </si>
  <si>
    <t>(1,43+51,97+11,85)*0,2*2</t>
  </si>
  <si>
    <t>417351116R00</t>
  </si>
  <si>
    <t xml:space="preserve">Bednění ztužujících pásů a věnců - odstranění </t>
  </si>
  <si>
    <t>417361721R00</t>
  </si>
  <si>
    <t xml:space="preserve">Výztuž ztuž. pásů a věnců, ocel 10425 (BSt 500 S) </t>
  </si>
  <si>
    <t>(1,43+51,97+11,85)*4*0,888/1000*1,2</t>
  </si>
  <si>
    <t>0,77*6*0,222/1000*1,2</t>
  </si>
  <si>
    <t>0,86*208*0,222/1000*1,2</t>
  </si>
  <si>
    <t>0,76*48*0,222/1000*1,2</t>
  </si>
  <si>
    <t>61</t>
  </si>
  <si>
    <t>Upravy povrchů vnitřní</t>
  </si>
  <si>
    <t>61 Upravy povrchů vnitřní</t>
  </si>
  <si>
    <t>602011144RT3</t>
  </si>
  <si>
    <t>Štuk na stěnách vnitřní, ručně tloušťka vrstvy 4 mm</t>
  </si>
  <si>
    <t>vč. rohových lišt a ostění</t>
  </si>
  <si>
    <t>370,1255-169,9635</t>
  </si>
  <si>
    <t>612473185R00</t>
  </si>
  <si>
    <t xml:space="preserve">Příplatek za zabudované rohové lišty v ploše stěn </t>
  </si>
  <si>
    <t>612481211RT2</t>
  </si>
  <si>
    <t>Montáž výztužné sítě (perlinky) do stěrky-stěny včetně výztužné sítě a stěrkového tmelu</t>
  </si>
  <si>
    <t>vč. ostění</t>
  </si>
  <si>
    <t>1,11:(4,15+3,95+3,95+3,715)*2,8-1,6*2,1+1,74</t>
  </si>
  <si>
    <t>1,02:(2,07+3,95+1,85)*2,8-0,7*2+4*0,845</t>
  </si>
  <si>
    <t>1,03+1,04:(1,775+1,615+3,95+3,95)*2,8-((0,7*2)+(0,8*2,1))</t>
  </si>
  <si>
    <t>1,04:(2,01+2,01+2,25+2,25)*2,8-1,05*2,15</t>
  </si>
  <si>
    <t>1,05:(1,5+2,235+2,4+2,9+3,95)*2,8-0,8*2,1</t>
  </si>
  <si>
    <t>1,06:(3,95+3,95+2,825)*2,8-0,8*2,1</t>
  </si>
  <si>
    <t>1,07:(3,95+3,95+2,1+2)*2,8-0,7*2*2</t>
  </si>
  <si>
    <t>1,08:(3,95+1,54+1,445+0,15+1,445+3,03+3,95)*2,8-(0,9*2,15)</t>
  </si>
  <si>
    <t>1,10:(3,95+3,95+2+2,2)*2,8-0,7*2</t>
  </si>
  <si>
    <t>5,7+3,5</t>
  </si>
  <si>
    <t>1,03+1,01:1,7*2,4*2-0,7*2*2</t>
  </si>
  <si>
    <t>1,07+1,09:(1+2,085+2,6+0,935+0,9+1,25+1,765+1)*2,4-0,7*2*4</t>
  </si>
  <si>
    <t>1,10:(1+2,2+2,2+1,06+1,96)*2,4-0,7*2*4</t>
  </si>
  <si>
    <t>1,05+1,06+1,08:(8,89+5,24)*2,8-((8,89*0,6)+(5,24*0,6))+2,018+1,3</t>
  </si>
  <si>
    <t>62</t>
  </si>
  <si>
    <t>Úpravy povrchů vnější</t>
  </si>
  <si>
    <t>62 Úpravy povrchů vnější</t>
  </si>
  <si>
    <t>602011188RS1</t>
  </si>
  <si>
    <t>Omítka stěn tenkovrstvá silikonová barevná K 1,5</t>
  </si>
  <si>
    <t>S05:9</t>
  </si>
  <si>
    <t>S08:13,75</t>
  </si>
  <si>
    <t>S08a:5</t>
  </si>
  <si>
    <t>S04:7,31</t>
  </si>
  <si>
    <t>602011191R00</t>
  </si>
  <si>
    <t xml:space="preserve">Podklad.nátěr stěn pod tenkovr.omítky </t>
  </si>
  <si>
    <t>620991121R00</t>
  </si>
  <si>
    <t xml:space="preserve">Zakrývání výplní vnějších otvorů z lešení </t>
  </si>
  <si>
    <t>3,63*2</t>
  </si>
  <si>
    <t>0,9*2,1*5</t>
  </si>
  <si>
    <t>1,05*2,15</t>
  </si>
  <si>
    <t>8,89*0,6</t>
  </si>
  <si>
    <t>5,24*0,6</t>
  </si>
  <si>
    <t>1,7*2,15</t>
  </si>
  <si>
    <t>622311014R00</t>
  </si>
  <si>
    <t xml:space="preserve">Soklová lišta hliník KZS tl. 140 mm </t>
  </si>
  <si>
    <t>622311524RV1</t>
  </si>
  <si>
    <t>Zateplovací systém, sokl, XPS tl. 140 mm zakončený stěrkou s výztužnou tkaninou</t>
  </si>
  <si>
    <t>Vč. D+M systémových lišt</t>
  </si>
  <si>
    <t>Tepelná izolace nalepená bitumenovým lepidlem.</t>
  </si>
  <si>
    <t>622311734RV1</t>
  </si>
  <si>
    <t>Zatepl.syst., fasáda, miner.desky tl. 140 mm zakončený stěrkou s výztužnou tkaninou</t>
  </si>
  <si>
    <t>Vč. D+M systémových lišt.</t>
  </si>
  <si>
    <t>Kotveno mechanicky min. 6 ks/m2</t>
  </si>
  <si>
    <t>622481211RT2</t>
  </si>
  <si>
    <t>Montáž výztužné sítě(perlinky)do stěrky-vněj.stěny včetně výztužné sítě a stěrkového tmelu</t>
  </si>
  <si>
    <t>62-001.RXX</t>
  </si>
  <si>
    <t>D+M obkladu z cementovláknité desky 180/8 - 3600 m šedé, šroubované, na rybinu</t>
  </si>
  <si>
    <t>S07:3,5</t>
  </si>
  <si>
    <t>S01:179</t>
  </si>
  <si>
    <t>S01a:70</t>
  </si>
  <si>
    <t>S03:11</t>
  </si>
  <si>
    <t>ostění:(12+1,5)*1,2</t>
  </si>
  <si>
    <t>63</t>
  </si>
  <si>
    <t>Podlahy a podlahové konstrukce</t>
  </si>
  <si>
    <t>63 Podlahy a podlahové konstrukce</t>
  </si>
  <si>
    <t>631312611R00</t>
  </si>
  <si>
    <t xml:space="preserve">Beton tl. 5 cm C 16/20 tvořící spád - atika </t>
  </si>
  <si>
    <t>(24,735+3,85+22,15)*0,3*0,05</t>
  </si>
  <si>
    <t>(5,185+4,645+3,95+3,95)*0,3*0,05</t>
  </si>
  <si>
    <t>632413160RXX</t>
  </si>
  <si>
    <t xml:space="preserve">Potěr cementový, tl. 70 mm </t>
  </si>
  <si>
    <t>64</t>
  </si>
  <si>
    <t>Výplně otvorů</t>
  </si>
  <si>
    <t>64 Výplně otvorů</t>
  </si>
  <si>
    <t>648951411RTX</t>
  </si>
  <si>
    <t>Osazení parapetních desek z vlhkuodolné dřevotřísk povrch CPL laminát š. 18 cm, barva bílá</t>
  </si>
  <si>
    <t>Kompletní provedení dle PD  a výpisu prvků.</t>
  </si>
  <si>
    <t>Nažehlovací hrany+ ukončující koncovky, prořezy pro OK.</t>
  </si>
  <si>
    <t>T/06:14,5</t>
  </si>
  <si>
    <t>64-001.RXX</t>
  </si>
  <si>
    <t>D+M výplně otvorů z hliník. prof. 3950 x 2040 mm vč. vnitřního pultu š. 450-600 mm LDTD</t>
  </si>
  <si>
    <t>Kompletní provedení dle PD a výpisu prvků.</t>
  </si>
  <si>
    <t>Výplně z hliníkových profilů (min. 6 komor) s přerušeným tepelným mostem, s výklopnými křídly, fixními křídly, plnými panely, odstín profilů RAL 9007, zasklení čiré - izolačním trojsklem, reflexe 15% bezp. sklo VSG tř.2</t>
  </si>
  <si>
    <t>F/01:1</t>
  </si>
  <si>
    <t>64-002.RXX</t>
  </si>
  <si>
    <t xml:space="preserve">D+M výplně otvorů z hliník. profilů 8825 x 600 mm </t>
  </si>
  <si>
    <t xml:space="preserve">Výplně z hliníkových profilů (min. 6 komor) s přerušeným tepelným mostem, s výklopnými křídly, odstín profilů RAL 9007, zasklení čiré - izolačním trojsklem, reflexe 15% </t>
  </si>
  <si>
    <t>F/02:1</t>
  </si>
  <si>
    <t>64-003.RXX</t>
  </si>
  <si>
    <t xml:space="preserve">D+M výplně otvorů z hliník. profilů 5210 x 600 mm </t>
  </si>
  <si>
    <t>F/03:1</t>
  </si>
  <si>
    <t>64-004.RXX</t>
  </si>
  <si>
    <t xml:space="preserve">D+M venkovní dveře z hliník. profilů 900 x 2150 mm </t>
  </si>
  <si>
    <t xml:space="preserve">Venkovní otevíravé dveře z hliníkových profilů s přerušeným tepelným  mostem. </t>
  </si>
  <si>
    <t>- jednokřídlé plné s výplní sendv. panelem</t>
  </si>
  <si>
    <t>- kování al elox klika/koule</t>
  </si>
  <si>
    <t>- vložka cylindrická + fab tř.3</t>
  </si>
  <si>
    <t>- zárubeň, antracitově šedá RAL 7016</t>
  </si>
  <si>
    <t>- dveřní křídlo: interiér - antracitově šedá RAL 7016, exteriér - RAL 7016</t>
  </si>
  <si>
    <t>- interiér RAL 7016</t>
  </si>
  <si>
    <t>- exteriér fasádní obklad</t>
  </si>
  <si>
    <t>F/04:5</t>
  </si>
  <si>
    <t>64-005.RXX</t>
  </si>
  <si>
    <t xml:space="preserve">D+M venkovní dveře z hliník profilů 1050 x 2150 mm </t>
  </si>
  <si>
    <t>- kování al elox klika/klika</t>
  </si>
  <si>
    <t>- exteriér RAL 7016</t>
  </si>
  <si>
    <t>F/05:1</t>
  </si>
  <si>
    <t>64-006.RXX</t>
  </si>
  <si>
    <t>D+M venkovní dveře z hliník, profilů 1700x 2150 mm vč. ocelové mříže</t>
  </si>
  <si>
    <t>Kompletní provedení dle PD, výpisu prvků a AD.</t>
  </si>
  <si>
    <t>- dvoukřídlé plné s výplní sendv. panelem</t>
  </si>
  <si>
    <t>Ocelová mříž:</t>
  </si>
  <si>
    <t>- rám z profilů 50x50 mm s mříží pr.8 mm</t>
  </si>
  <si>
    <t>- visací zámek</t>
  </si>
  <si>
    <t>- FeZn - žárový pozink</t>
  </si>
  <si>
    <t xml:space="preserve">- kotvení do zdi popř rámů dveří </t>
  </si>
  <si>
    <t>F/06:1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</si>
  <si>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</si>
  <si>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</si>
  <si>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</si>
  <si>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</si>
  <si>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</si>
  <si>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33,7+309,4</t>
  </si>
  <si>
    <t>941941191R00</t>
  </si>
  <si>
    <t xml:space="preserve">Příplatek za každý měsíc použití lešení k pol.1031 </t>
  </si>
  <si>
    <t>343,1*5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</si>
  <si>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</si>
  <si>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</si>
  <si>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</si>
  <si>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</si>
  <si>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95,7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</si>
  <si>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</si>
  <si>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</si>
  <si>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</si>
  <si>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</si>
  <si>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</si>
  <si>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99</t>
  </si>
  <si>
    <t>Staveništní přesun hmot</t>
  </si>
  <si>
    <t>99 Staveništní přesun hmot</t>
  </si>
  <si>
    <t>998011001R00</t>
  </si>
  <si>
    <t xml:space="preserve">Přesun hmot pro budovy zděné výšky do 6 m </t>
  </si>
  <si>
    <t>711</t>
  </si>
  <si>
    <t>Izolace proti vodě</t>
  </si>
  <si>
    <t>711 Izolace proti vodě</t>
  </si>
  <si>
    <t>711140026RA0</t>
  </si>
  <si>
    <t>Izolace proti vodě vodorovná přitavená, 2x 1x asf pen lak + 2x oxidované asfaltové pásy</t>
  </si>
  <si>
    <t>711150026RA0</t>
  </si>
  <si>
    <t>Izolace proti vodě svislá přitavená, 2x 1x asf pen lak + 2x oxidované asfaltové pásy</t>
  </si>
  <si>
    <t>72,5*0,5</t>
  </si>
  <si>
    <t>(4,47+0,3+0,3+3,85)*1,12</t>
  </si>
  <si>
    <t>8,25*1,12</t>
  </si>
  <si>
    <t>(0,3+0,3+4,1)*0,62</t>
  </si>
  <si>
    <t>(9,24+0,6)*1,62</t>
  </si>
  <si>
    <t>(3,85+10,35)*2,12</t>
  </si>
  <si>
    <t>9,07*1,62</t>
  </si>
  <si>
    <t>(4,175+4,695+4,45+4,45)*0,62</t>
  </si>
  <si>
    <t>711210020RA0</t>
  </si>
  <si>
    <t>Stěrka hydroizolační těsnicí hmotou vč. těsnícího pásu do spoje podlaha - stěna</t>
  </si>
  <si>
    <t>podlaha:95,7</t>
  </si>
  <si>
    <t>stěny:</t>
  </si>
  <si>
    <t>1,04:((2,01+1,06+2,25+2,25)*2,1)/2</t>
  </si>
  <si>
    <t>1,05:((5,5+1,5+2,235+2,4+2,1+3,95)*2,1)/2</t>
  </si>
  <si>
    <t>1,06:((3,95+3,25+2,025+3,1)*2,1)/2</t>
  </si>
  <si>
    <t>1,07:(0,95+0,95+1,765+1,065)*0,3</t>
  </si>
  <si>
    <t>1,09:(2,085+1+1,1+1,385)*2,1</t>
  </si>
  <si>
    <t>((1,9+1,9+1+0,235)*2,1)/2</t>
  </si>
  <si>
    <t>(0,9+0,2+1,25+1,25)*0,3</t>
  </si>
  <si>
    <t>1,10:((1+1+1,5+2,2)*2,1)/2</t>
  </si>
  <si>
    <t>(1,06+1+2,2+1,5)*2,1</t>
  </si>
  <si>
    <t>(1,65+1,65+1,96+1,26)*2,1</t>
  </si>
  <si>
    <t>712</t>
  </si>
  <si>
    <t>Živičné krytiny</t>
  </si>
  <si>
    <t>712 Živičné krytiny</t>
  </si>
  <si>
    <t>712371801RZ4</t>
  </si>
  <si>
    <t>Povlaková krytina střech do 10°, fólií PVC včetně dod. fólie tl.1,5mm</t>
  </si>
  <si>
    <t>712391172RZ3</t>
  </si>
  <si>
    <t>Povlaková krytina střech do 10°, ochran. textilie 1 vrstva - včetně dodávky textilie 300 g/m2</t>
  </si>
  <si>
    <t>22,41*3,85</t>
  </si>
  <si>
    <t>3,84*3,85</t>
  </si>
  <si>
    <t>(23,72+21,145+3,95+3,95)*0,2</t>
  </si>
  <si>
    <t>(4,105+3,57+3,95+3,95)*0,2</t>
  </si>
  <si>
    <t>(24,735+3,95+22,15)*0,54</t>
  </si>
  <si>
    <t>4,93*0,465</t>
  </si>
  <si>
    <t>(5,185+4,645+3,85+3,85)*0,54</t>
  </si>
  <si>
    <t>998712201R00</t>
  </si>
  <si>
    <t xml:space="preserve">Přesun hmot pro povlakové krytiny, výšky do 6 m </t>
  </si>
  <si>
    <t>713</t>
  </si>
  <si>
    <t>Izolace tepelné</t>
  </si>
  <si>
    <t>713 Izolace tepelné</t>
  </si>
  <si>
    <t>713121111R00</t>
  </si>
  <si>
    <t xml:space="preserve">Izolace tepelná podlah na sucho, jednovrstvá </t>
  </si>
  <si>
    <t>713131131R00</t>
  </si>
  <si>
    <t>Izolace tepelná stěn lepením bitumenovým lepidlem</t>
  </si>
  <si>
    <t>3,95*0,5</t>
  </si>
  <si>
    <t>sokl:4,1+30+29,6+3,5</t>
  </si>
  <si>
    <t>3,6+3,5+2*3,34</t>
  </si>
  <si>
    <t>3,36*0,2</t>
  </si>
  <si>
    <t>51,97*0,2</t>
  </si>
  <si>
    <t>5,24*0,675</t>
  </si>
  <si>
    <t>8,89*0,275</t>
  </si>
  <si>
    <t>(22,41+3,85)*2*0,5</t>
  </si>
  <si>
    <t>(3,84+3,85)*2*0,5</t>
  </si>
  <si>
    <t>S03:4,75+5,5+0,75</t>
  </si>
  <si>
    <t>713131151R00</t>
  </si>
  <si>
    <t xml:space="preserve">Montáž izolace na tmel a hmožd.6 ks/m2, dřevo </t>
  </si>
  <si>
    <t>713131152R00</t>
  </si>
  <si>
    <t xml:space="preserve">Montáž izolace na tmel a hmožd.6 ks/m2, cihla </t>
  </si>
  <si>
    <t>S 07:3,5</t>
  </si>
  <si>
    <t>S 05:9</t>
  </si>
  <si>
    <t>S 01:94+64+21</t>
  </si>
  <si>
    <t>S 01a:70</t>
  </si>
  <si>
    <t>713135114RS2</t>
  </si>
  <si>
    <t>Montáž difúzní fólie na stěny, samolepicí spoj včetně dodávky fólie</t>
  </si>
  <si>
    <t>ostění:12+1,5</t>
  </si>
  <si>
    <t>713141125R00</t>
  </si>
  <si>
    <t xml:space="preserve">Izolace tepelná střech </t>
  </si>
  <si>
    <t>713141131RXX</t>
  </si>
  <si>
    <t>Izolace tepelná střech - spádové klíny tl. 100-240 mm</t>
  </si>
  <si>
    <t>713141221RK2</t>
  </si>
  <si>
    <t>Montáž parozábrany, ploché střechy, přelep. spojů vč. dodávky parozábrany</t>
  </si>
  <si>
    <t>(23,72+21,145+3,95+3,95)*0,6</t>
  </si>
  <si>
    <t>(4,105+3,57+3,95+3,95)*0,6</t>
  </si>
  <si>
    <t>283754601</t>
  </si>
  <si>
    <t>Polystyren extrudovaný XPS</t>
  </si>
  <si>
    <t>17,0478*0,05*1,02</t>
  </si>
  <si>
    <t>0,9875*0,05*1,02</t>
  </si>
  <si>
    <t>80,98*0,1*1,02</t>
  </si>
  <si>
    <t>33,95*0,05*1,02</t>
  </si>
  <si>
    <t>11*0,1*1,02</t>
  </si>
  <si>
    <t>28375704</t>
  </si>
  <si>
    <t>Deska izolační  EPS 100S</t>
  </si>
  <si>
    <t>podlaha:95,7*0,16*1,02</t>
  </si>
  <si>
    <t>střecha:101,0625*0,16*1,04</t>
  </si>
  <si>
    <t>2,9625*0,12*1,02</t>
  </si>
  <si>
    <t>28375971</t>
  </si>
  <si>
    <t>Deska - klín spádový EPS 100 S</t>
  </si>
  <si>
    <t>101,0625*((0,1+0,24)/2)*1,04</t>
  </si>
  <si>
    <t>283766365</t>
  </si>
  <si>
    <t>Dílec kašírovaný XPS tl. 100 mm</t>
  </si>
  <si>
    <t>8*1,02</t>
  </si>
  <si>
    <t>31173212</t>
  </si>
  <si>
    <t>Hmoždinka talířová</t>
  </si>
  <si>
    <t>S04:6*8</t>
  </si>
  <si>
    <t>56284076.A</t>
  </si>
  <si>
    <t>Hmoždinka talíř.zatlouk.plast. TID-T 8/60x195 EJOT</t>
  </si>
  <si>
    <t>S 07:4*6</t>
  </si>
  <si>
    <t>S05:9*6</t>
  </si>
  <si>
    <t>S 01:179*6</t>
  </si>
  <si>
    <t>S 01a:70*6</t>
  </si>
  <si>
    <t>58556675.A</t>
  </si>
  <si>
    <t>Lepicí a stěrková hmota</t>
  </si>
  <si>
    <t>S07:3,5*8</t>
  </si>
  <si>
    <t>S04:7,31*8</t>
  </si>
  <si>
    <t>S05:9*8</t>
  </si>
  <si>
    <t>S01:179*8</t>
  </si>
  <si>
    <t>S01a:70*8</t>
  </si>
  <si>
    <t>63150871</t>
  </si>
  <si>
    <t>Lamely izolační tl. 30 mm</t>
  </si>
  <si>
    <t>S04:7,31*1,08</t>
  </si>
  <si>
    <t>63150882</t>
  </si>
  <si>
    <t>Lamely izolační tl. 140 mm</t>
  </si>
  <si>
    <t>S 07:3,5*1,08</t>
  </si>
  <si>
    <t>S 05:9*1,08</t>
  </si>
  <si>
    <t>S01:179*1,08</t>
  </si>
  <si>
    <t>S0a:70*1,08</t>
  </si>
  <si>
    <t>998713201R00</t>
  </si>
  <si>
    <t xml:space="preserve">Přesun hmot pro izolace tepelné, výšky do 6 m </t>
  </si>
  <si>
    <t>762</t>
  </si>
  <si>
    <t>Konstrukce tesařské</t>
  </si>
  <si>
    <t>762 Konstrukce tesařské</t>
  </si>
  <si>
    <t>762123110R00</t>
  </si>
  <si>
    <t xml:space="preserve">Montáž konstrukce stěn z fošen, hranolů do 100 cm2 </t>
  </si>
  <si>
    <t>rošt fasády 140/70:(179+70+11+4,5+2,5)*1,67</t>
  </si>
  <si>
    <t>rošt fasády 100/70:(13,75+5)*1,67</t>
  </si>
  <si>
    <t>762195000R00</t>
  </si>
  <si>
    <t xml:space="preserve">Spojovací a ochranné prostředky pro montáž stěn </t>
  </si>
  <si>
    <t>762911125R00</t>
  </si>
  <si>
    <t xml:space="preserve">Impregnace řeziv.tlakovakuová </t>
  </si>
  <si>
    <t>762330110RAB</t>
  </si>
  <si>
    <t>Konstrukce z řeziva plochy 120 cm2, impregn. hranoly 10 x 6 cm, včetně dodávky</t>
  </si>
  <si>
    <t>vč. ochranných a spojovacích prostředků</t>
  </si>
  <si>
    <t>Atypický dřevěný rám z impregnovaných hranolů a prekenných spojek tvořící nosnou kci šikmé atiky - na místě - vč. FEZN kotev</t>
  </si>
  <si>
    <t>S04:25</t>
  </si>
  <si>
    <t>762710112RAA</t>
  </si>
  <si>
    <t>Prostorové vázané kce.z řeziva pl.224 cm2,impregn. hranoly 10 x 15 cm</t>
  </si>
  <si>
    <t>pro zavěšení skládací příčky:3</t>
  </si>
  <si>
    <t>762-001.RXX</t>
  </si>
  <si>
    <t xml:space="preserve">D+M steico nosníky 60/240 </t>
  </si>
  <si>
    <t>Kompletní provedení dle PD.</t>
  </si>
  <si>
    <t>4,2*45</t>
  </si>
  <si>
    <t>762-002.RXX</t>
  </si>
  <si>
    <t xml:space="preserve">Ztužení steico nosníků deskami </t>
  </si>
  <si>
    <t>60515230</t>
  </si>
  <si>
    <t>Hranol SM</t>
  </si>
  <si>
    <t>140/70:445,84*0,14*0,07*1,1</t>
  </si>
  <si>
    <t>100/70:31,3125*0,1*0,07*1,1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</si>
  <si>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</si>
  <si>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</si>
  <si>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</si>
  <si>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</si>
  <si>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</si>
  <si>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763613231R00</t>
  </si>
  <si>
    <t xml:space="preserve">Montáž desek nad tl.18 mm, na sraz,šroub. </t>
  </si>
  <si>
    <t>záklop:22,51*3,95</t>
  </si>
  <si>
    <t>3,94*3,95</t>
  </si>
  <si>
    <t>atika:3,95*0,525</t>
  </si>
  <si>
    <t>4,93*0,45</t>
  </si>
  <si>
    <t>(4,645+5,185+3,95+3,95)*0,54</t>
  </si>
  <si>
    <t>S04:(1,1+0,75)*3,95*2</t>
  </si>
  <si>
    <t>60726017.A</t>
  </si>
  <si>
    <t>Deska  OSB 3 tl. 25 mm</t>
  </si>
  <si>
    <t>160,4099*1,02</t>
  </si>
  <si>
    <t>998763201R00</t>
  </si>
  <si>
    <t xml:space="preserve">Přesun hmot pro dřevostavby, výšky do 12 m </t>
  </si>
  <si>
    <t>764908308RT2</t>
  </si>
  <si>
    <t>Oplechování parapetů, rš 370 mm poplastovaný plech, kotveno lepením RAL 7016</t>
  </si>
  <si>
    <t>K/01:14,5</t>
  </si>
  <si>
    <t>764-001.RXX</t>
  </si>
  <si>
    <t>D+M okapnice r.š. 350 mm poplastovaný plech RAL 7016, mechanicky kotveno</t>
  </si>
  <si>
    <t>K/02:76</t>
  </si>
  <si>
    <t>764-002.RXX</t>
  </si>
  <si>
    <t>D+M výztuhy spodního koutu přechodu na svislou kci r.š. 70 mm, poplastovaný plech</t>
  </si>
  <si>
    <t>K/03:76</t>
  </si>
  <si>
    <t>764-003.RXX</t>
  </si>
  <si>
    <t xml:space="preserve">D+M plastová 2 stupň. vpusť DN 110 vč. límce </t>
  </si>
  <si>
    <t>- mechanicky kotvená</t>
  </si>
  <si>
    <t>- vč. ochranného koše</t>
  </si>
  <si>
    <t>- napojení na parozábranu</t>
  </si>
  <si>
    <t>K/04:3</t>
  </si>
  <si>
    <t>764-004.RXX</t>
  </si>
  <si>
    <t xml:space="preserve">D+M al lišta s nalepením HI fas. folie </t>
  </si>
  <si>
    <t>K/05:73</t>
  </si>
  <si>
    <t>998764201R00</t>
  </si>
  <si>
    <t xml:space="preserve">Přesun hmot pro klempířské konstr., výšky do 6 m </t>
  </si>
  <si>
    <t>766</t>
  </si>
  <si>
    <t>Konstrukce truhlářské</t>
  </si>
  <si>
    <t>766 Konstrukce truhlářské</t>
  </si>
  <si>
    <t>766417111R00</t>
  </si>
  <si>
    <t xml:space="preserve">Podkladový rošt pod obložení stěn </t>
  </si>
  <si>
    <t>vč. spojovacích prostředků</t>
  </si>
  <si>
    <t>rošt fasády 50/50:320</t>
  </si>
  <si>
    <t>rošt fasády 75/50:160</t>
  </si>
  <si>
    <t>6051717a</t>
  </si>
  <si>
    <t xml:space="preserve">Lať modřín impregnovaná </t>
  </si>
  <si>
    <t>75/50:160*0,075*0,05*1,1</t>
  </si>
  <si>
    <t>50/50:320*0,05*0,05*1,1</t>
  </si>
  <si>
    <t>766-001.RXX</t>
  </si>
  <si>
    <t>D+M vnitřních dveří dřevěných 700 x 1970 mm vč. okopového plechu a VZT mřížky (u 4 ks)</t>
  </si>
  <si>
    <t xml:space="preserve">Dveře dřevěné vnitřní otevíravé jednokřídlé, hladké, plné, CPL, barva bílá RAL 9003, kování nerez se čtvercovou rozetou-klika oboustranně, vložka cylindrická, zámek zadlabávací, nerez okopový plech v. 150 mm, VZT mřížka plechová, bílý lak. </t>
  </si>
  <si>
    <t>T/01:6</t>
  </si>
  <si>
    <t>T/02:2</t>
  </si>
  <si>
    <t>T/03:1</t>
  </si>
  <si>
    <t>766-002.RXX</t>
  </si>
  <si>
    <t>D+M wc kabiny s dveřmi HPL tl. 10 mm 13,2 m2 (3 ks dveří 700/1970 mm)</t>
  </si>
  <si>
    <t>- dveře otevíravé jednokřídlé plné</t>
  </si>
  <si>
    <t>- HPL tl. 10 mm a 12 mm v kombinaci s nerezovými doplňky</t>
  </si>
  <si>
    <t>- doplňkové kce z nerez oceli</t>
  </si>
  <si>
    <t>- podpěrné nohy</t>
  </si>
  <si>
    <t>- nerezové závěsy, klika, uzavíraní dveří západkou se signalizací</t>
  </si>
  <si>
    <t>- horní lem opláštěn nerezovou lištou</t>
  </si>
  <si>
    <t>- čelní dveřní stěna HPL 12 mm, příčky HPL 10 mm</t>
  </si>
  <si>
    <t>- na dveřích nerezový háček</t>
  </si>
  <si>
    <t>RAL 7016</t>
  </si>
  <si>
    <t>T/04:1</t>
  </si>
  <si>
    <t>766-003.RXX</t>
  </si>
  <si>
    <t>D+M wc kabiny s dveřmi HPL tl. 10 mm 12,71 m2 (3 ks dveří 700/1970 mm)</t>
  </si>
  <si>
    <t>T/05:1</t>
  </si>
  <si>
    <t>766-004.RXX</t>
  </si>
  <si>
    <t>D+M mobilní skládací příčka 2500 x 2800 mm na skrytou kolejnici, RAL 7016</t>
  </si>
  <si>
    <t>- kolejnici ukotvit do dřevěného hranolu osazeného nad podhledem vč. FeZn závěsů do DK stropu a stabilizaci kolejnic</t>
  </si>
  <si>
    <t>T/07:1</t>
  </si>
  <si>
    <t>998766201R00</t>
  </si>
  <si>
    <t xml:space="preserve">Přesun hmot pro truhlářské konstr., výšky do 6 m </t>
  </si>
  <si>
    <t>767681210R00</t>
  </si>
  <si>
    <t xml:space="preserve">Montáž zárubní </t>
  </si>
  <si>
    <t>767-001.RXX</t>
  </si>
  <si>
    <t>D+M větrací mřížka s protidešťovou žaluzií pro otvor DN 100 vč. PVC vložky</t>
  </si>
  <si>
    <t>- exteriér Al s protidešťovou žaluzií RAL 7016</t>
  </si>
  <si>
    <t>- interiér plastová s aretací barva bílá</t>
  </si>
  <si>
    <t>Z/05:2</t>
  </si>
  <si>
    <t>767-002.RXX</t>
  </si>
  <si>
    <t xml:space="preserve">D+M sestava pro wc ZTP - celek - nerez kartáčovaná </t>
  </si>
  <si>
    <t>sada</t>
  </si>
  <si>
    <t>- madlo pro ZTP do WC - 1x sklopné k míse, 1x pevné k míse, 1x k umyvadlu</t>
  </si>
  <si>
    <t>+ sada SLP tlačítek a zdroje vč. signalizace</t>
  </si>
  <si>
    <t>Z/06:1</t>
  </si>
  <si>
    <t>767-003.RXX</t>
  </si>
  <si>
    <t xml:space="preserve">D+M ocelová mříž 900 x 2150 mm </t>
  </si>
  <si>
    <t>- rám z profilů 50x50 mm s mříží pr. 8 mm</t>
  </si>
  <si>
    <t>- žárový pozink</t>
  </si>
  <si>
    <t>- kotvení do zdiva nebo do rámu dveří</t>
  </si>
  <si>
    <t>Z/08a:1</t>
  </si>
  <si>
    <t>767-004.RXX</t>
  </si>
  <si>
    <t xml:space="preserve">D+M rolovacích mříží  3630 x 2850 mm </t>
  </si>
  <si>
    <t>- samonosná,vč. FeZn kotev do stavební kce cca . P8 hm cca 30 kg</t>
  </si>
  <si>
    <t>- vč. krytu balu v RAL 7016, kotvení do ŽB věnce</t>
  </si>
  <si>
    <t>- napojení na NN</t>
  </si>
  <si>
    <t>- ovládání v pokladně</t>
  </si>
  <si>
    <t>- materiál ocelo pozinkovaná vč. lišt</t>
  </si>
  <si>
    <t>- barva  RAL 7016 tř. B 3</t>
  </si>
  <si>
    <t>Z/10:1</t>
  </si>
  <si>
    <t>767-005.RXX</t>
  </si>
  <si>
    <t xml:space="preserve">D+M záchytného systému </t>
  </si>
  <si>
    <t xml:space="preserve">Kompletní provedení dle PD. </t>
  </si>
  <si>
    <t>- kotvící prvek typ A, C ... 9 ks</t>
  </si>
  <si>
    <t>- montážní lano systémové ... 25 m</t>
  </si>
  <si>
    <t>- technický dozor + revize ... 1 ks</t>
  </si>
  <si>
    <t>- zapravení pobvlakové krytiny - prostupy</t>
  </si>
  <si>
    <t>767-008.RXX</t>
  </si>
  <si>
    <t xml:space="preserve">D+M tr. 100x100x5 mm vč. kotvení a nátěru v. 0,6 m </t>
  </si>
  <si>
    <t>5</t>
  </si>
  <si>
    <t>767-009.RXX</t>
  </si>
  <si>
    <t>D+M VZT mříž 200x200 ,plech bílý lak na obou stranách příčky</t>
  </si>
  <si>
    <t>Z/11:1</t>
  </si>
  <si>
    <t>55330317</t>
  </si>
  <si>
    <t>Zárubeň ocelová  lisovaná tl. 100 mm, 700/1970 mm</t>
  </si>
  <si>
    <t>55330333</t>
  </si>
  <si>
    <t>Zárubeň ocelová lisovaná tl. 175 mm, 700/1970 mm</t>
  </si>
  <si>
    <t>553306311</t>
  </si>
  <si>
    <t>Zárubeň ocelová lisovaná tl. 150 mm, 700/1970 mm</t>
  </si>
  <si>
    <t>998767201R00</t>
  </si>
  <si>
    <t xml:space="preserve">Přesun hmot pro zámečnické konstr., výšky do 6 m </t>
  </si>
  <si>
    <t>771</t>
  </si>
  <si>
    <t>Podlahy z dlaždic a obklady</t>
  </si>
  <si>
    <t>771 Podlahy z dlaždic a obklady</t>
  </si>
  <si>
    <t>771471014R00</t>
  </si>
  <si>
    <t xml:space="preserve">Obklad soklíků keram.rovných </t>
  </si>
  <si>
    <t>vč. lišt</t>
  </si>
  <si>
    <t>1,02:3,95+2,07+1,885-0,7</t>
  </si>
  <si>
    <t>1,03:1,855+1,855+1,775+1,775-0,7</t>
  </si>
  <si>
    <t>1,08:5,18+3,95+15,4+1,445+0,15+1,455+3,03+3,95-0,7-0,8-0,8-0,7</t>
  </si>
  <si>
    <t>1,11:4,15+3,715+3,95+3,95-1,6</t>
  </si>
  <si>
    <t>771479001R00</t>
  </si>
  <si>
    <t xml:space="preserve">Řezání dlaždic keramických pro soklíky </t>
  </si>
  <si>
    <t>771575109R00</t>
  </si>
  <si>
    <t xml:space="preserve">Montáž podlah keram., tmel, 30x30 cm </t>
  </si>
  <si>
    <t>771578011R00</t>
  </si>
  <si>
    <t xml:space="preserve">Spára podlaha - stěna, silikonem </t>
  </si>
  <si>
    <t>1,01:1,95+1,95+1,615+1,65-0,8-0,7-0,7</t>
  </si>
  <si>
    <t>1,03:1,775+1,775+1,855+1,855-0,7</t>
  </si>
  <si>
    <t>1,04:2,01+2,01+2,25+2,25-0,95</t>
  </si>
  <si>
    <t>1,05:5,5+1,5+2,235+2,4+2,9+3,95-0,8</t>
  </si>
  <si>
    <t>1,06:3,1+2,825+3,95+3,95-0,8-0,7</t>
  </si>
  <si>
    <t>1,07:1,765+1,765+0,95+1-0,7</t>
  </si>
  <si>
    <t>1,09:2,085+2,085+1+1,1-0,7</t>
  </si>
  <si>
    <t>2,6+2,6+1+1-0,7*3</t>
  </si>
  <si>
    <t>0,9+0,9+1,25+1,25-0,7</t>
  </si>
  <si>
    <t>1,10:1+1+2,2+2,2-0,7*3</t>
  </si>
  <si>
    <t>2,2+2,2+1,06+1,06-0,7</t>
  </si>
  <si>
    <t>1,96+1,96+1,65+1,65-0,7*2</t>
  </si>
  <si>
    <t>597-001.RXX</t>
  </si>
  <si>
    <t xml:space="preserve">Dlažba keramická protismyková 30x30 cm tl. 12 mm </t>
  </si>
  <si>
    <t>95,7*1,12</t>
  </si>
  <si>
    <t>59,49*0,1*1,15</t>
  </si>
  <si>
    <t>998771201R00</t>
  </si>
  <si>
    <t xml:space="preserve">Přesun hmot pro podlahy z dlaždic, výšky do 6 m </t>
  </si>
  <si>
    <t>781</t>
  </si>
  <si>
    <t>Obklady keramické</t>
  </si>
  <si>
    <t>781 Obklady keramické</t>
  </si>
  <si>
    <t>781475116R00</t>
  </si>
  <si>
    <t xml:space="preserve">Obklad vnitřní stěn keramický, do tmele </t>
  </si>
  <si>
    <t>1,01:(1,7+1,995+1,995+0,75)*2,1</t>
  </si>
  <si>
    <t>1,04:(2,01+1,06+2,25+2,25)*2,1</t>
  </si>
  <si>
    <t>1,05:(5,5+1,5+2,235+2,4+2,1+3,95)*2,1</t>
  </si>
  <si>
    <t>1,06:(3,95+3,25+2,025+3,1)*2,1</t>
  </si>
  <si>
    <t>1,07:(0,95+0,95+1,765+1,065)*2,1</t>
  </si>
  <si>
    <t>(1,9+1,9+1+0,235)*2,1</t>
  </si>
  <si>
    <t>(0,9+0,2+1,25+1,25)*2,1</t>
  </si>
  <si>
    <t>1,10:(1+1+1,5+2,2)*2,1</t>
  </si>
  <si>
    <t>597813634</t>
  </si>
  <si>
    <t xml:space="preserve">Obkládačka </t>
  </si>
  <si>
    <t>169,9635*1,12</t>
  </si>
  <si>
    <t>998781201R00</t>
  </si>
  <si>
    <t xml:space="preserve">Přesun hmot pro obklady keramické, výšky do 6 m </t>
  </si>
  <si>
    <t>783</t>
  </si>
  <si>
    <t>Nátěry</t>
  </si>
  <si>
    <t>783 Nátěry</t>
  </si>
  <si>
    <t>783225100R00</t>
  </si>
  <si>
    <t xml:space="preserve">Nátěr OK 2x + 1x email RAL 9003 </t>
  </si>
  <si>
    <t>zárubně:10,92+2,1</t>
  </si>
  <si>
    <t>oc. trubka:1,4</t>
  </si>
  <si>
    <t>783626001R00</t>
  </si>
  <si>
    <t xml:space="preserve">Nátěr impregnační 1x </t>
  </si>
  <si>
    <t>784</t>
  </si>
  <si>
    <t>Malby</t>
  </si>
  <si>
    <t>784 Malby</t>
  </si>
  <si>
    <t>784111701R00</t>
  </si>
  <si>
    <t xml:space="preserve">Penetrace podkladu nátěrem sádrokarton 1x </t>
  </si>
  <si>
    <t>49,19+46,51</t>
  </si>
  <si>
    <t>784115712R00</t>
  </si>
  <si>
    <t xml:space="preserve">Malba sádrokarton, bílá, bez penetrace, 2 x </t>
  </si>
  <si>
    <t>784195212R00</t>
  </si>
  <si>
    <t xml:space="preserve">Malba tekutá , bílá, 2 x </t>
  </si>
  <si>
    <t>200,162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</si>
  <si>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</si>
  <si>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</si>
  <si>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</si>
  <si>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</si>
  <si>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</si>
  <si>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</si>
  <si>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</si>
  <si>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</si>
  <si>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 01* Architektonicko-stavební řešení</t>
  </si>
  <si>
    <t>Zelená střecha</t>
  </si>
  <si>
    <t>712371801R00</t>
  </si>
  <si>
    <t xml:space="preserve">Povlaková krytina střech do 10°, fólií PVC </t>
  </si>
  <si>
    <t>H02:22,41*3,85+(22,41+3,85)*2*0,3</t>
  </si>
  <si>
    <t>H02a:3,84*3,85+(3,84+3,85)*2*0,3</t>
  </si>
  <si>
    <t>712801001R00</t>
  </si>
  <si>
    <t xml:space="preserve">Hydroakumul. vrstva pro zel.střechy </t>
  </si>
  <si>
    <t>D+M drenážní a retenční nopové folie z vysokopevnostního recyklovaného plastu s vysokou únosností, retence vody 11,8 l/m2 tl. 25 mm</t>
  </si>
  <si>
    <t>712-001.RXX</t>
  </si>
  <si>
    <t>Dodávka ochranné folie proti prorůstání kořínků tl. 0,5 mm</t>
  </si>
  <si>
    <t>121,4325*1,12</t>
  </si>
  <si>
    <t>712-002.RXX</t>
  </si>
  <si>
    <t>D+M vysoce nasákavý substrát z kamenné minerální plstí tl. 40 mm</t>
  </si>
  <si>
    <t>72-003.RXX</t>
  </si>
  <si>
    <t xml:space="preserve">D+M rozchodníkový koberec tl.2-4 mm </t>
  </si>
  <si>
    <t>Příplatek za navýšení dřevěných nosníků Steico z 60/240 na 100/240 mm vč. ztužení nosníků</t>
  </si>
  <si>
    <t>SO 01* Zelená střecha</t>
  </si>
  <si>
    <t>VZT*</t>
  </si>
  <si>
    <t>Ochlazení staveb a vzduchotechnika</t>
  </si>
  <si>
    <t>VZT* Ochlazení staveb a vzduchotechnika</t>
  </si>
  <si>
    <t>ZTI*</t>
  </si>
  <si>
    <t>Zdravotně technická instalace</t>
  </si>
  <si>
    <t>ZTI* Zdravotně technická instalace</t>
  </si>
  <si>
    <t>SO 02</t>
  </si>
  <si>
    <t>Zpevněná plocha a rozšíření parkoviště</t>
  </si>
  <si>
    <t>SO 02 Zpevněná plocha a rozšíření parkoviště</t>
  </si>
  <si>
    <t>SO 02*</t>
  </si>
  <si>
    <t>113151119R00</t>
  </si>
  <si>
    <t xml:space="preserve">Fréz.živič.krytu pl.do 500 m2,pruh do 75cm,tl.10cm </t>
  </si>
  <si>
    <t>(4,68+4,65)*0,5</t>
  </si>
  <si>
    <t>(22+3)*0,8</t>
  </si>
  <si>
    <t>133201101R00</t>
  </si>
  <si>
    <t xml:space="preserve">Hloubení šachet v hor.3 do 100 m3 </t>
  </si>
  <si>
    <t>pro oplocení:0,72</t>
  </si>
  <si>
    <t>162201102R00</t>
  </si>
  <si>
    <t xml:space="preserve">Vodorovné přemístění výkopku z hor.1-4 do 50 m </t>
  </si>
  <si>
    <t>20,72*2</t>
  </si>
  <si>
    <t xml:space="preserve">Zásyp jam, rýh, šachet se zhutněním </t>
  </si>
  <si>
    <t>P03 - kameniva fr. 0-63 mm:22*0,5</t>
  </si>
  <si>
    <t>zemina P02:(20+0,72)-13,1</t>
  </si>
  <si>
    <t>181006111R00</t>
  </si>
  <si>
    <t>Rozprostření zemin v rov./sklonu 1:5, tl. do 10 cm pod zatravněnou plochu</t>
  </si>
  <si>
    <t>dovezená zemina:131</t>
  </si>
  <si>
    <t>vykopaná zemina:131</t>
  </si>
  <si>
    <t>182201101R00</t>
  </si>
  <si>
    <t xml:space="preserve">Svahování terénu </t>
  </si>
  <si>
    <t>112100001RAA</t>
  </si>
  <si>
    <t>Kácení stromů a odstranění pařezů včetně odvozu, spálení větví</t>
  </si>
  <si>
    <t>112100013RXX</t>
  </si>
  <si>
    <t>Kácení stromů v. cca 20 m vč. likvidace i s kořeny</t>
  </si>
  <si>
    <t>180400021RA0</t>
  </si>
  <si>
    <t xml:space="preserve">Založení trávníku parkového, svah, s dodáním osiva </t>
  </si>
  <si>
    <t>58123200</t>
  </si>
  <si>
    <t>Zemina vhodná pro zatravnění vč. dopravy</t>
  </si>
  <si>
    <t>131*0,1*1,6</t>
  </si>
  <si>
    <t>583419023</t>
  </si>
  <si>
    <t>Kamenivo frakce  0/63 mm</t>
  </si>
  <si>
    <t>11*1,8</t>
  </si>
  <si>
    <t>216904112R00</t>
  </si>
  <si>
    <t>Očištění tlakovou vodou zdiva stěn vč. odstranění nesoudržných částí</t>
  </si>
  <si>
    <t>zeď kamenná u info stěny:(3,27+3,27+0,4+0,4)*3,3</t>
  </si>
  <si>
    <t>274313611R00</t>
  </si>
  <si>
    <t xml:space="preserve">Beton základových pasů prostý C 16/20 </t>
  </si>
  <si>
    <t>11,06*0,55*0,6</t>
  </si>
  <si>
    <t>(11,06*0,6*2)+(0,55*0,6*2)</t>
  </si>
  <si>
    <t>275320020RAA</t>
  </si>
  <si>
    <t>Základová patka ŽB z betonu C 12/15, bednění výztuž 90 kg/m3, štěrkopískový podklad 10 cm</t>
  </si>
  <si>
    <t>pro Z/09:0,2*0,2*1*3</t>
  </si>
  <si>
    <t>318211119R00</t>
  </si>
  <si>
    <t xml:space="preserve">Zdivo zídky z lom. kamene do betonu </t>
  </si>
  <si>
    <t>Oboustranně lícované</t>
  </si>
  <si>
    <t>11,06*1,345*0,35</t>
  </si>
  <si>
    <t>338171122R00</t>
  </si>
  <si>
    <t xml:space="preserve">Osazení sloupků plot.ocel. do 2,6 m, zabet.C 25/30 </t>
  </si>
  <si>
    <t>338920012R00</t>
  </si>
  <si>
    <t xml:space="preserve">Osazení betonové palisády, š. do 11 cm, dl. 90 cm </t>
  </si>
  <si>
    <t>338920024R00</t>
  </si>
  <si>
    <t xml:space="preserve">Osazení betonové palisády, š. do 20 cm, dl. 160 cm </t>
  </si>
  <si>
    <t>3,05+2,95</t>
  </si>
  <si>
    <t>59228410</t>
  </si>
  <si>
    <t>Palisáda přírodní armov. tl. 100 mm dl. 900 mm</t>
  </si>
  <si>
    <t>59228416</t>
  </si>
  <si>
    <t>Palisáda přírodní armov. tl. 150 mm dl. 1600 cm</t>
  </si>
  <si>
    <t>430321414R00</t>
  </si>
  <si>
    <t>Schodišťové konstrukce, železobeton C 25/30 XF4 XC2</t>
  </si>
  <si>
    <t>Povrchová úprava hlazená - striáž</t>
  </si>
  <si>
    <t>2,1*0,8*0,3*6</t>
  </si>
  <si>
    <t>0,25*0,3*13*2,1</t>
  </si>
  <si>
    <t>430361921RT9</t>
  </si>
  <si>
    <t>Výztuž schodišťových konstrukcí svařovanou sítí průměr drátu  8,0, oka 150/150 mm</t>
  </si>
  <si>
    <t>(2,3*2,1*2)*5,4*1,1/1000</t>
  </si>
  <si>
    <t>(4,3*2,1)*5,4*1,1/1000</t>
  </si>
  <si>
    <t>433351131R00</t>
  </si>
  <si>
    <t xml:space="preserve">Bednění schodišť přímočarých - zřízení </t>
  </si>
  <si>
    <t>2,1*0,8*6</t>
  </si>
  <si>
    <t>2,1*0,45*6</t>
  </si>
  <si>
    <t>0,8*0,3*12</t>
  </si>
  <si>
    <t>0,3*0,3*10*2</t>
  </si>
  <si>
    <t>433351132R00</t>
  </si>
  <si>
    <t xml:space="preserve">Bednění schodišť přímočarých - odstranění </t>
  </si>
  <si>
    <t>434351141R00</t>
  </si>
  <si>
    <t xml:space="preserve">Bednění stupňů přímočarých - zřízení </t>
  </si>
  <si>
    <t>2,1*0,15*16</t>
  </si>
  <si>
    <t>434351142R00</t>
  </si>
  <si>
    <t xml:space="preserve">Bednění stupňů přímočarých - odstranění </t>
  </si>
  <si>
    <t>457621412R00</t>
  </si>
  <si>
    <t xml:space="preserve">Těsnění z asfaltobet. úprava spár zálivkou </t>
  </si>
  <si>
    <t>5,65+5,68</t>
  </si>
  <si>
    <t>4-001.RXX</t>
  </si>
  <si>
    <t>Zhotovení betonového límce opěrných zdí C20/25 tl. 100 mm, vypálení cementem</t>
  </si>
  <si>
    <t>kamenná zídka:1,5</t>
  </si>
  <si>
    <t>11,06*0,35</t>
  </si>
  <si>
    <t>Komunikace</t>
  </si>
  <si>
    <t>5 Komunikace</t>
  </si>
  <si>
    <t>564113306R00</t>
  </si>
  <si>
    <t xml:space="preserve">Podklad z asf.recyklátu po zhutn.tl.6 cm </t>
  </si>
  <si>
    <t>22+4,665</t>
  </si>
  <si>
    <t>564261111R00</t>
  </si>
  <si>
    <t xml:space="preserve">Podklad ze štěrkopísku po zhutnění tloušťky 20 cm </t>
  </si>
  <si>
    <t>564861111R00</t>
  </si>
  <si>
    <t>Podklad ze štěrkodrti po zhutnění tloušťky 20 cm fr. 32-63 mm</t>
  </si>
  <si>
    <t>577112113RT3</t>
  </si>
  <si>
    <t xml:space="preserve">Beton asfalt. ACO. š. do 3 m, tl.4 cm </t>
  </si>
  <si>
    <t>591211111R00</t>
  </si>
  <si>
    <t xml:space="preserve">Kladení dlažby drobné kostky,lože z kamen.tl. 5 cm </t>
  </si>
  <si>
    <t>596215021R00</t>
  </si>
  <si>
    <t xml:space="preserve">Kladení dlažby tl. 6 cm do drtě tl. 4 cm </t>
  </si>
  <si>
    <t>98,8-17</t>
  </si>
  <si>
    <t>597101035RA0</t>
  </si>
  <si>
    <t>D+M liniového odvodnění DN 100, polymerbeton D400, vč. mříže, vpusť 2 ks, revizní díl 3 ks</t>
  </si>
  <si>
    <t>58380120.A</t>
  </si>
  <si>
    <t>Kostka dlažební drobná 8/10 tř. 1  1t = 5 m2</t>
  </si>
  <si>
    <t>17*1,02</t>
  </si>
  <si>
    <t>59245110</t>
  </si>
  <si>
    <t>Dlažba 30x30x6 cm přírodní</t>
  </si>
  <si>
    <t>81,8*1,07</t>
  </si>
  <si>
    <t>627452101R00</t>
  </si>
  <si>
    <t xml:space="preserve">Spárování maltou MCs zapuštěné rovné, zdí z kamene </t>
  </si>
  <si>
    <t>11,06*1,345*2</t>
  </si>
  <si>
    <t>1,345*0,35*2</t>
  </si>
  <si>
    <t>91</t>
  </si>
  <si>
    <t>Ostatní práce na komunikaci</t>
  </si>
  <si>
    <t>91 Ostatní práce na komunikaci</t>
  </si>
  <si>
    <t>916561111RT7</t>
  </si>
  <si>
    <t>Osazení záhon.obrubníků do lože z C 12/15 s opěrou včetně obrubníku   100/5/20 cm</t>
  </si>
  <si>
    <t>3,45+14+6+3,35+4</t>
  </si>
  <si>
    <t>917862111RT5</t>
  </si>
  <si>
    <t>Osazení stojat. obrub.bet. s opěrou,lože z C 12/15 včetně obrubníku ABO 100/8/25</t>
  </si>
  <si>
    <t>5,6</t>
  </si>
  <si>
    <t>91-001.RXX</t>
  </si>
  <si>
    <t xml:space="preserve">D+M info stěny vč. kotvení </t>
  </si>
  <si>
    <t>2x vodovzdorná překližka foliovaná folie 120g/m2, buk, 1250x2500x21 mm. Ošetřit řezné hrany a otvory event. olepit hranovouU al lištou. Našroubovat a ukotvit přes vyrovnávací podkladky.</t>
  </si>
  <si>
    <t>998223011R00</t>
  </si>
  <si>
    <t xml:space="preserve">Přesun hmot, pozemní komunikace, kryt dlážděný </t>
  </si>
  <si>
    <t>767911130R00</t>
  </si>
  <si>
    <t xml:space="preserve">Montáž oplocení z pletiva v.do 2 m,napínací drát </t>
  </si>
  <si>
    <t>Vč.kotvení k zídce, napojení na stávající kci.</t>
  </si>
  <si>
    <t>Z/01,Z/02,Z/03,Z/04:17,2</t>
  </si>
  <si>
    <t>767920220R00</t>
  </si>
  <si>
    <t xml:space="preserve">Montáž vrat na ocelové sloupky, plochy do 4 m2 </t>
  </si>
  <si>
    <t>D+M zábradlí žárový pozink, madlo madlo tr. 33,7/2 vč. mechanicky vrtané kotvy 4 ks</t>
  </si>
  <si>
    <t>Kompletní provedení dle výpisu zámečnických výrobků</t>
  </si>
  <si>
    <t>Z/07:2*7*1,05</t>
  </si>
  <si>
    <t>D+M zábradlí žárový pozink, madlo madlo tr. 33,7/2 vč. mechanicky vrtané kotvy 8ks</t>
  </si>
  <si>
    <t>Z/08:18,5*1,05</t>
  </si>
  <si>
    <t>D+M zábradlí žárový pozink madlo tr. 33,7/2 vč. mechanicky vrtané kotvy 3 ks</t>
  </si>
  <si>
    <t>Kompletní provedení dle výpisu zámečnických výrobků.</t>
  </si>
  <si>
    <t>Z/09:11*1,05</t>
  </si>
  <si>
    <t>313271105</t>
  </si>
  <si>
    <t>Pletivo čtyřhranné v.1800 mm, pozink</t>
  </si>
  <si>
    <t>17,2*1,05</t>
  </si>
  <si>
    <t>31478210</t>
  </si>
  <si>
    <t>Drát napínací pozink</t>
  </si>
  <si>
    <t>17,2*3*1,05</t>
  </si>
  <si>
    <t>31479010</t>
  </si>
  <si>
    <t>Napínací strojek - žárový zinek</t>
  </si>
  <si>
    <t>55346338a</t>
  </si>
  <si>
    <t>Branka 1250/2100 mm - výplň pozink pletivo zámek FAB, koule/klika</t>
  </si>
  <si>
    <t>55346444a</t>
  </si>
  <si>
    <t>Sloupek kulatý v.255 cm vč. krytky</t>
  </si>
  <si>
    <t>55346463a</t>
  </si>
  <si>
    <t>Sloupek rohový v.255 cm vč. krytky</t>
  </si>
  <si>
    <t>998767101R00</t>
  </si>
  <si>
    <t>979990112R00</t>
  </si>
  <si>
    <t xml:space="preserve">Poplatek za skládku suti - živice </t>
  </si>
  <si>
    <t>SO 02* Zpevněná plocha a rozšíření parkoviště</t>
  </si>
  <si>
    <t>SO 03</t>
  </si>
  <si>
    <t>Revitalizace promítacího plátna</t>
  </si>
  <si>
    <t>SO 03 Revitalizace promítacího plátna</t>
  </si>
  <si>
    <t>SO 03*</t>
  </si>
  <si>
    <t>216904391R00</t>
  </si>
  <si>
    <t>Odstranění vytlačených zbytků malty ložných spar zdi 60%</t>
  </si>
  <si>
    <t>685*0,6</t>
  </si>
  <si>
    <t>274313811R00</t>
  </si>
  <si>
    <t>Obetonování OK betonem C30/37 XC3 středně suchá směs, zahlazení povrchu</t>
  </si>
  <si>
    <t>vč. spojovací můstku</t>
  </si>
  <si>
    <t>8*0,6</t>
  </si>
  <si>
    <t>2*0,75</t>
  </si>
  <si>
    <t>310237241RT1</t>
  </si>
  <si>
    <t>Zazdívka otvorů pl. 0,25 m2 cihlami, tl. zdi 30 cm s použitím suché maltové směsi</t>
  </si>
  <si>
    <t>38</t>
  </si>
  <si>
    <t>Kompletní konstrukce</t>
  </si>
  <si>
    <t>38 Kompletní konstrukce</t>
  </si>
  <si>
    <t>38-001.RXX</t>
  </si>
  <si>
    <t xml:space="preserve">Odborný nedestruktivní průzkum stavu OK </t>
  </si>
  <si>
    <t>„Odborný nedestruktivní průzkum celkového stavu OK, spojů prvků,  vč. kotvení, a definitivní upřesnění návrhu sanace OK a kotvení OK – spolupráce statika a AD“</t>
  </si>
  <si>
    <t>vč. revizní zprávy</t>
  </si>
  <si>
    <t>Omítka stěn tenkovrstvá silikonová barevná tloušťka vrstvy 1,5 mm RAL 7043</t>
  </si>
  <si>
    <t xml:space="preserve">Podkladní nátěr pod tenkovrstvé omítky </t>
  </si>
  <si>
    <t>685</t>
  </si>
  <si>
    <t>602014101R00</t>
  </si>
  <si>
    <t xml:space="preserve">Postřik cementový </t>
  </si>
  <si>
    <t>622421121R00</t>
  </si>
  <si>
    <t>Omítka vnější stěn, MVC, hrubá zatřená tl.10 mm</t>
  </si>
  <si>
    <t>vč. systémových lišt</t>
  </si>
  <si>
    <t>622904115R00</t>
  </si>
  <si>
    <t xml:space="preserve">Očištění fasád tlakovou vodou </t>
  </si>
  <si>
    <t>zdivo:685</t>
  </si>
  <si>
    <t>bet. patky - svislé plochy:60</t>
  </si>
  <si>
    <t>bet. patky - vodorvné části vč. ocel. kcí:3,28*5,18*2</t>
  </si>
  <si>
    <t>1,83*3</t>
  </si>
  <si>
    <t>1,77*3</t>
  </si>
  <si>
    <t>1,8*3,09</t>
  </si>
  <si>
    <t>1,77*3,03</t>
  </si>
  <si>
    <t>1,8*3</t>
  </si>
  <si>
    <t>34*0,5</t>
  </si>
  <si>
    <t>D+M obklad pilířů cementovláknitou deskou 180/8-3600, šedá antracit, kladeno na rybinu, atyp</t>
  </si>
  <si>
    <t>Atypický tvar pilířů.</t>
  </si>
  <si>
    <t>123,55*2</t>
  </si>
  <si>
    <t>62-002.RXX</t>
  </si>
  <si>
    <t>Příplatek za 35% prořez cementovláknité desky z důvodu atypického tvaru pilířů</t>
  </si>
  <si>
    <t>123,55*2*0,35</t>
  </si>
  <si>
    <t>631311121R00</t>
  </si>
  <si>
    <t xml:space="preserve">Doplnění vrchní plochy zídky cementovou mazaninou </t>
  </si>
  <si>
    <t>16*0,4*0,05</t>
  </si>
  <si>
    <t>93</t>
  </si>
  <si>
    <t>Dokončovací práce inženýrských staveb</t>
  </si>
  <si>
    <t>93 Dokončovací práce inženýrských staveb</t>
  </si>
  <si>
    <t>938902123R00</t>
  </si>
  <si>
    <t xml:space="preserve">Čištění ploch betonových konstrukcí ocel. kartáči </t>
  </si>
  <si>
    <t>před obetonováním ocelové kce</t>
  </si>
  <si>
    <t>2,5*8</t>
  </si>
  <si>
    <t>3*2</t>
  </si>
  <si>
    <t>941941052R00</t>
  </si>
  <si>
    <t xml:space="preserve">Montáž lešení leh.řad.s podlahami,š.1,5 m, H 24 m </t>
  </si>
  <si>
    <t>8,63*18*2</t>
  </si>
  <si>
    <t>941941392R00</t>
  </si>
  <si>
    <t xml:space="preserve">Příplatek za každý měsíc použití lešení k pol.1052 </t>
  </si>
  <si>
    <t>310,68*3</t>
  </si>
  <si>
    <t>941941852R00</t>
  </si>
  <si>
    <t xml:space="preserve">Demontáž lešení leh.řad.s podlahami,š.1,5 m,H 24 m </t>
  </si>
  <si>
    <t>943943222R00</t>
  </si>
  <si>
    <t xml:space="preserve">Montáž lešení prostorové lehké, do 200kg, H 22 m </t>
  </si>
  <si>
    <t>36,2*3,4*18</t>
  </si>
  <si>
    <t>943943292R00</t>
  </si>
  <si>
    <t xml:space="preserve">Příplatek za každý měsíc použití k pol..3221, 3222 </t>
  </si>
  <si>
    <t>2215,44*3</t>
  </si>
  <si>
    <t>943943822R00</t>
  </si>
  <si>
    <t xml:space="preserve">Demontáž lešení, prostor. lehké, 200 kPa, H 22 m </t>
  </si>
  <si>
    <t>943955022R00</t>
  </si>
  <si>
    <t xml:space="preserve">Montáž lešeňové podlahy s příčníky a podél.,H 20 m </t>
  </si>
  <si>
    <t>36,18*17,1*1,5</t>
  </si>
  <si>
    <t>36,18*3,5</t>
  </si>
  <si>
    <t>943955191R00</t>
  </si>
  <si>
    <t xml:space="preserve">Příplatek za každý měsíc použití leš.k pol.21až 41 </t>
  </si>
  <si>
    <t>1054,647*3</t>
  </si>
  <si>
    <t>943955822R00</t>
  </si>
  <si>
    <t xml:space="preserve">Demontáž leš. podlahy s příč. a podélníky, H 20 m </t>
  </si>
  <si>
    <t>949941101RXX</t>
  </si>
  <si>
    <t xml:space="preserve">Plošina v. do 20 m </t>
  </si>
  <si>
    <t>1,25*0,6*0,5</t>
  </si>
  <si>
    <t>999281111R00</t>
  </si>
  <si>
    <t xml:space="preserve">Přesun hmot pro opravy a údržbu do výšky 25 m </t>
  </si>
  <si>
    <t>762521811R00</t>
  </si>
  <si>
    <t xml:space="preserve">Demontáž podlah z prken </t>
  </si>
  <si>
    <t>96*0,25</t>
  </si>
  <si>
    <t>63*0,25</t>
  </si>
  <si>
    <t>762911121R00</t>
  </si>
  <si>
    <t xml:space="preserve">Impregnace řeziva tlakovakuová tř. SI </t>
  </si>
  <si>
    <t xml:space="preserve">Pokládka fošen vč. spojovacích prostředků </t>
  </si>
  <si>
    <t>63*0,5</t>
  </si>
  <si>
    <t>96*0,75</t>
  </si>
  <si>
    <t>60512604</t>
  </si>
  <si>
    <t>Fošna SM 40x250 mm</t>
  </si>
  <si>
    <t>63*0,04*0,25*1,1</t>
  </si>
  <si>
    <t>96*0,04*0,25*1,1</t>
  </si>
  <si>
    <t>998762203R00</t>
  </si>
  <si>
    <t xml:space="preserve">Přesun hmot pro tesařské konstrukce, výšky do 24 m </t>
  </si>
  <si>
    <t>765</t>
  </si>
  <si>
    <t>Krytiny tvrdé</t>
  </si>
  <si>
    <t>765 Krytiny tvrdé</t>
  </si>
  <si>
    <t>765423830R00</t>
  </si>
  <si>
    <t xml:space="preserve">Demontáž oblož. stěn AZC vlnovky, na konstr., suť </t>
  </si>
  <si>
    <t>Položka neobsahuje náklady na zajištění prostředí a osob proti kontaminaci azbestovými částicemi.</t>
  </si>
  <si>
    <t>125*2*1,1</t>
  </si>
  <si>
    <t>765-001.RXX</t>
  </si>
  <si>
    <t>Příplatek za zajištění prostředí a osob proti kontaminaci azbestovými částicemi</t>
  </si>
  <si>
    <t>766411822R00</t>
  </si>
  <si>
    <t xml:space="preserve">Demontáž podkladových roštů obložení stěn </t>
  </si>
  <si>
    <t>766421821R00</t>
  </si>
  <si>
    <t xml:space="preserve">Demontáž obložení stěn nad 2,5 m palubkami </t>
  </si>
  <si>
    <t>415</t>
  </si>
  <si>
    <t>998766203R00</t>
  </si>
  <si>
    <t xml:space="preserve">Přesun hmot pro truhlářské konstr., výšky do 24 m </t>
  </si>
  <si>
    <t xml:space="preserve">D+M vč. navaření desky P5/175 </t>
  </si>
  <si>
    <t>405*1,1</t>
  </si>
  <si>
    <t xml:space="preserve">D+M vč. navaření L 65x65x5 mm </t>
  </si>
  <si>
    <t>351*2*1,1</t>
  </si>
  <si>
    <t>D+M nové L kotvy 60/60/3-60 mm, žárový pozink kotveno samořeznými šrouby</t>
  </si>
  <si>
    <t>celkem 63 kg</t>
  </si>
  <si>
    <t>190*2</t>
  </si>
  <si>
    <t>D+M rošt pro desky z L tenkostěnných profilů 60/40/3 a 60/60/3, žárový pozink</t>
  </si>
  <si>
    <t>60/40/3:558*2*1,1</t>
  </si>
  <si>
    <t>60/60/3:171*2*1,1</t>
  </si>
  <si>
    <t>998767203R00</t>
  </si>
  <si>
    <t xml:space="preserve">Přesun hmot pro zámečnické konstr., výšky do 24 m </t>
  </si>
  <si>
    <t>783781002R00</t>
  </si>
  <si>
    <t>Nátěr DK konstrukcí impregnace 2x proti dřevokazným činitelům v barvě hnědé</t>
  </si>
  <si>
    <t>Povrch podhledu vč. nosných hranolů a DK střech pilířů před nátěrem očistit.</t>
  </si>
  <si>
    <t>vč. očištění:158</t>
  </si>
  <si>
    <t>783-001.RXX</t>
  </si>
  <si>
    <t>Předúprava povrchu Sa 2 1/2, W2 zbavení se mastnoty, prachu a všech volných částic</t>
  </si>
  <si>
    <t>Stupeň korózní agresivity C 3</t>
  </si>
  <si>
    <t>812*1,1</t>
  </si>
  <si>
    <t>59*0,8</t>
  </si>
  <si>
    <t>783-002.RXX</t>
  </si>
  <si>
    <t>Nátěr OK systémem EP/PUR NDFT 200, RAL 7042 aplikace štětcem, válečkem</t>
  </si>
  <si>
    <t>repase:893,2</t>
  </si>
  <si>
    <t>nové kce:255*0,3</t>
  </si>
  <si>
    <t>19*2*1,1</t>
  </si>
  <si>
    <t>783-003.RXX</t>
  </si>
  <si>
    <t xml:space="preserve">Kompletní hydrof. nátěr na bází akrylátů </t>
  </si>
  <si>
    <t>sokl:39,12*0,3</t>
  </si>
  <si>
    <t>Demontáž a likvidace nefunkčních rozvodů a prvků NN a SLP (vícenásobné), v. nad 2,5 m</t>
  </si>
  <si>
    <t>M21-002.RXX</t>
  </si>
  <si>
    <t>Renovace stávajicího uzemnění OK vč. propojení v rámci SO 01 a měření</t>
  </si>
  <si>
    <t>Položka zahrnuje případnou výměnu.</t>
  </si>
  <si>
    <t>979990107R00</t>
  </si>
  <si>
    <t>21,5502-8</t>
  </si>
  <si>
    <t>979990201R00</t>
  </si>
  <si>
    <t xml:space="preserve">Poplatek za skládku suti -azbestocementové výrobky 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</si>
  <si>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</si>
  <si>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</si>
  <si>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</si>
  <si>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</si>
  <si>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7,084*60</t>
  </si>
  <si>
    <t>8*60</t>
  </si>
  <si>
    <t>979082121R00</t>
  </si>
  <si>
    <t xml:space="preserve">Příplatek k vnitrost. dopravě suti za dalších 5 m </t>
  </si>
  <si>
    <t>SO 03* Revitalizace promítacího plátna</t>
  </si>
  <si>
    <t>SO 06</t>
  </si>
  <si>
    <t>Vstupní prostor kina</t>
  </si>
  <si>
    <t>SO 06 Vstupní prostor kina</t>
  </si>
  <si>
    <t>SO 06*</t>
  </si>
  <si>
    <t>113107310R00</t>
  </si>
  <si>
    <t xml:space="preserve">Odstranění podkladu pl. 50 m2,kam.těžené tl.10 cm </t>
  </si>
  <si>
    <t>113107515R00</t>
  </si>
  <si>
    <t xml:space="preserve">Odstranění podkladu pl. 50 m2,kam.drcené tl.15 cm </t>
  </si>
  <si>
    <t>113108405R00</t>
  </si>
  <si>
    <t xml:space="preserve">Odstranění asfaltové vrstvy pl.nad 50 m2, tl. 5 cm </t>
  </si>
  <si>
    <t>113109415R00</t>
  </si>
  <si>
    <t xml:space="preserve">Odstranění podkladu pl.nad 50 m2, beton, tl. 15 cm </t>
  </si>
  <si>
    <t>113151114R00</t>
  </si>
  <si>
    <t xml:space="preserve">Fréz.živič.krytu pl.do 500 m2,pruh do 75 cm,tl.5cm </t>
  </si>
  <si>
    <t>113202111R00</t>
  </si>
  <si>
    <t>Vytrhání obrub obrubníků silničních vč. podkladního betonu</t>
  </si>
  <si>
    <t>betonové:5,52+6,3+3,68+5,44+4,22+2,5+2,92</t>
  </si>
  <si>
    <t>kamenné:4,74+1,22+0,86+1,54+1,62</t>
  </si>
  <si>
    <t>114203202R00</t>
  </si>
  <si>
    <t xml:space="preserve">Očištění kamene od betonu, malty </t>
  </si>
  <si>
    <t>7,6*0,5</t>
  </si>
  <si>
    <t>121101103R00</t>
  </si>
  <si>
    <t xml:space="preserve">Sejmutí ornice s přemístěním přes 100 do 250 m </t>
  </si>
  <si>
    <t>12*0,2</t>
  </si>
  <si>
    <t>24*0,2</t>
  </si>
  <si>
    <t>122202201R00</t>
  </si>
  <si>
    <t xml:space="preserve">Odkopávky pro silnice v hor. 3 do 100 m3 </t>
  </si>
  <si>
    <t>24*0,15</t>
  </si>
  <si>
    <t>210,5*0,15</t>
  </si>
  <si>
    <t>50*0,15</t>
  </si>
  <si>
    <t>18*0,5+152*0,5+65*0,5</t>
  </si>
  <si>
    <t>132201110R00</t>
  </si>
  <si>
    <t xml:space="preserve">Hloubení rýh š.do 60 cm v hor.3 do 50 m3, STROJNĚ </t>
  </si>
  <si>
    <t>pro obruby:47*0,3*0,3</t>
  </si>
  <si>
    <t>základ zdí:9,1*0,4*0,9</t>
  </si>
  <si>
    <t>základ schodiště:4,5*0,9*0,5</t>
  </si>
  <si>
    <t>ornice:12*0,2</t>
  </si>
  <si>
    <t>4,23</t>
  </si>
  <si>
    <t>117,5</t>
  </si>
  <si>
    <t>3,276</t>
  </si>
  <si>
    <t>2,025</t>
  </si>
  <si>
    <t>162701109R00</t>
  </si>
  <si>
    <t xml:space="preserve">Příplatek k vod. přemístění hor.1-4 za další 1 km </t>
  </si>
  <si>
    <t>3,6*10</t>
  </si>
  <si>
    <t>31,575*10</t>
  </si>
  <si>
    <t>7,5*10</t>
  </si>
  <si>
    <t>4,23*10</t>
  </si>
  <si>
    <t>117,5*10</t>
  </si>
  <si>
    <t>3,276*10</t>
  </si>
  <si>
    <t>2,025*10</t>
  </si>
  <si>
    <t>171201201R00</t>
  </si>
  <si>
    <t xml:space="preserve">Uložení sypaniny na skl.-sypanina na výšku přes 2m </t>
  </si>
  <si>
    <t>vysprávka S4:4*0,5</t>
  </si>
  <si>
    <t>181301103R00</t>
  </si>
  <si>
    <t xml:space="preserve">Rozprostření ornice, rovina, tl. 15-20 cm,do 500m2 </t>
  </si>
  <si>
    <t>12+24</t>
  </si>
  <si>
    <t>34</t>
  </si>
  <si>
    <t>3,6</t>
  </si>
  <si>
    <t>31,575</t>
  </si>
  <si>
    <t>7,5</t>
  </si>
  <si>
    <t>180400120RA0</t>
  </si>
  <si>
    <t xml:space="preserve">Založení trávníku parkového,rovina,s odplevelením </t>
  </si>
  <si>
    <t>1-001.RXX</t>
  </si>
  <si>
    <t xml:space="preserve">Povýsadbová péče o trávník </t>
  </si>
  <si>
    <t>10364200</t>
  </si>
  <si>
    <t>Ornice pro pozemkové úpravy</t>
  </si>
  <si>
    <t>34*0,2</t>
  </si>
  <si>
    <t>583418024</t>
  </si>
  <si>
    <t>Kamenivo drcené frakce  16/32</t>
  </si>
  <si>
    <t>2*1,8</t>
  </si>
  <si>
    <t>215901101R00</t>
  </si>
  <si>
    <t xml:space="preserve">Zhutnění podloží z hornin nesoudržných do 92% PS </t>
  </si>
  <si>
    <t>18</t>
  </si>
  <si>
    <t>152</t>
  </si>
  <si>
    <t>65</t>
  </si>
  <si>
    <t xml:space="preserve">Očištění tlakovou vodou zdiva stěn </t>
  </si>
  <si>
    <t xml:space="preserve">Příplatek za ruční dočištění ocelovými kartáči </t>
  </si>
  <si>
    <t>odstranění rostil a nesoudržných kamenů</t>
  </si>
  <si>
    <t>20</t>
  </si>
  <si>
    <t>274313621R00</t>
  </si>
  <si>
    <t xml:space="preserve">Beton základových pasů prostý C 20/25 </t>
  </si>
  <si>
    <t>9,1*0,4*0,9</t>
  </si>
  <si>
    <t>zeď 1:9,1*0,45*0,3</t>
  </si>
  <si>
    <t>3-001.RXX</t>
  </si>
  <si>
    <t>Dozdění zídky z bouraných kamenů vč. vodorovné dopravy kamenů z meziskládky</t>
  </si>
  <si>
    <t>sokl plátna:3</t>
  </si>
  <si>
    <t>zeď 2:6,62*0,5*0,2</t>
  </si>
  <si>
    <t>451317777R00</t>
  </si>
  <si>
    <t xml:space="preserve">Podklad pod dlažbu z betonu  tl.do 10cm </t>
  </si>
  <si>
    <t xml:space="preserve">Těsnění z asfaltobet. úprava spár zálivkou 2 kg/m </t>
  </si>
  <si>
    <t>11,86+12,16+1</t>
  </si>
  <si>
    <t>430320040RAA</t>
  </si>
  <si>
    <t>Schodišťová konstrukce ŽB beton C 30/37 XC2, XF1 bednění, výztuž 50 kg/m3, pohledová kvalita-hlazen</t>
  </si>
  <si>
    <t>4,5*0,8*0,5</t>
  </si>
  <si>
    <t>4,5*0,9*0,15</t>
  </si>
  <si>
    <t>4,5*0,6*0,15</t>
  </si>
  <si>
    <t>4,5*0,3*0,15</t>
  </si>
  <si>
    <t>Zhotovení krycí desky opěrných zdí C20/25 tl. 100 mm, vyztužena pruty 40 kg/m3, bednění</t>
  </si>
  <si>
    <t>zeď 1:9,1*0,3</t>
  </si>
  <si>
    <t>zeď 2 :6,62*0,5</t>
  </si>
  <si>
    <t>564113506R00</t>
  </si>
  <si>
    <t>asfaltová plocha:65</t>
  </si>
  <si>
    <t>564201111R00</t>
  </si>
  <si>
    <t>Podklad z kameniva po zhutnění tloušťky 4 cm fr. 0-4 mm</t>
  </si>
  <si>
    <t>mlátový chodník:18</t>
  </si>
  <si>
    <t>úprava plochy:4</t>
  </si>
  <si>
    <t>564571111R00</t>
  </si>
  <si>
    <t xml:space="preserve">Zřízení podsypu/podkladu ze sypaniny tl. 25 cm </t>
  </si>
  <si>
    <t>20*2</t>
  </si>
  <si>
    <t>564861111RT3</t>
  </si>
  <si>
    <t>Podklad ze štěrkodrti po zhutnění tloušťky 20 cm štěrkodrť frakce 16-22 mm</t>
  </si>
  <si>
    <t>plocha z žulových kostek:152</t>
  </si>
  <si>
    <t>564861111RT4</t>
  </si>
  <si>
    <t>Podklad ze štěrkodrti po zhutnění tloušťky 20 cm štěrkodrť frakce 32-63 mm</t>
  </si>
  <si>
    <t>564871111RT4</t>
  </si>
  <si>
    <t>Podklad ze štěrkodrti po zhutnění tloušťky 25 cm štěrkodrť frakce 0-63 mm</t>
  </si>
  <si>
    <t>mlátový chodník:18*2</t>
  </si>
  <si>
    <t>plocha z žulových kostek:152*2</t>
  </si>
  <si>
    <t>asfaltové plochy:65*2</t>
  </si>
  <si>
    <t>577111113RT3</t>
  </si>
  <si>
    <t>Beton asfal.ACO 8 (ABJ I),modifik. do 3 m,tl. 4 cm plochy 101-200 m2</t>
  </si>
  <si>
    <t>asfaltová plocha:65+6,5</t>
  </si>
  <si>
    <t>591241111R00</t>
  </si>
  <si>
    <t xml:space="preserve">Kladení dlažby drobné kostky, lože z MC tl. 5 cm </t>
  </si>
  <si>
    <t>tvar do prohlubně - vytvoření žlábku</t>
  </si>
  <si>
    <t>5-001.RXX</t>
  </si>
  <si>
    <t xml:space="preserve">Úprava obrubníku pro odtok vody </t>
  </si>
  <si>
    <t>152*1,02</t>
  </si>
  <si>
    <t>2*1,02</t>
  </si>
  <si>
    <t>59691019.A</t>
  </si>
  <si>
    <t>Zemina</t>
  </si>
  <si>
    <t>20*0,5*1,6</t>
  </si>
  <si>
    <t>620401162R00</t>
  </si>
  <si>
    <t xml:space="preserve">Impregnační ošetřující nátěr kamenné zdi </t>
  </si>
  <si>
    <t>zeď 1:9,1*0,45*2+0,3*0,45*2</t>
  </si>
  <si>
    <t>zeď2:6,62*0,2*2+0,5*0,2*2</t>
  </si>
  <si>
    <t>sokl plátna:20</t>
  </si>
  <si>
    <t xml:space="preserve">Repase šachty DN 425 </t>
  </si>
  <si>
    <t>- Výjmutí poklopu a znovu použití (uskladnění), dočasné uzavření šachty s vyčištěním.</t>
  </si>
  <si>
    <t>- Po vytýčení nových travnatých ploch odřezání nebo nastavení částí šachty DN 425 pro dopojení, obsyp a zhutnění.</t>
  </si>
  <si>
    <t>- Výškové vytýčení - potvrzení výškové úpravy v rámci nových stavu.</t>
  </si>
  <si>
    <t>8-002.RXX</t>
  </si>
  <si>
    <t xml:space="preserve">Repase vodovodní šachty </t>
  </si>
  <si>
    <t>- Výjmutí poklopu vč. rámu a znovu použití (uskladnění), dočasné uzavření šachty s vyčištěním.</t>
  </si>
  <si>
    <t>- Stáv. šachta - spodní studnářská skruž, vrchní část cca 0,5 m, kombinace cihel a betobńu.</t>
  </si>
  <si>
    <t>- Odbourání po úroveň skruže.</t>
  </si>
  <si>
    <t>- Dobetonávka z C25/30 XC2 XF4 o rozměru 1,2x1,2 m s otvorem 0,6x0,6 m výšky cca 1 m (cca 1 m3), vyztužení oceli 50 kg/ m3 + venkovní nátěr 2x ALP.</t>
  </si>
  <si>
    <t>-Osazení a vypodložení rámu z U100, svařenec čtvercového půdorysu cca 25 kg + 2x ochranný nátěr, mechanické kotvení, těsnění pěnou.</t>
  </si>
  <si>
    <t>- Jako alternativa je možno použít studnářskou přechodovou desku s otvorem 600 mm a ŽB límec přizpůsobit poklopu.</t>
  </si>
  <si>
    <t>916261111RT1</t>
  </si>
  <si>
    <t>Osazení obruby z kostek drobných, s boční opěrou včetně kostek drobných 12 cm, lože C 12/15</t>
  </si>
  <si>
    <t>7*2</t>
  </si>
  <si>
    <t>4,88*2</t>
  </si>
  <si>
    <t>916661111RT3</t>
  </si>
  <si>
    <t>Osazení park. obrubníků do lože z C 12/15 s opěrou včetně obrubníku 80x250x500 mm</t>
  </si>
  <si>
    <t>3,16+3,7+3,92+3,68+9,8+3,6+13+6</t>
  </si>
  <si>
    <t xml:space="preserve">Příplatek za řezání obrubníků pro né rovné úseky </t>
  </si>
  <si>
    <t>962022491R00</t>
  </si>
  <si>
    <t xml:space="preserve">Bourání zdiva nadzákladového kamenného na beton </t>
  </si>
  <si>
    <t>zeď 1:4*0,6</t>
  </si>
  <si>
    <t>zeď 2:5,2</t>
  </si>
  <si>
    <t>962042334R00</t>
  </si>
  <si>
    <t xml:space="preserve">Bourání kcí z betonu prostého </t>
  </si>
  <si>
    <t>krycí monolitická deska:1,3*0,15</t>
  </si>
  <si>
    <t>betonové prvky opěrné zdi:0,6</t>
  </si>
  <si>
    <t>965042241R00</t>
  </si>
  <si>
    <t xml:space="preserve">Bourání mazanin betonových tl. nad 10 cm, nad 4 m2 </t>
  </si>
  <si>
    <t>4,8*0,2</t>
  </si>
  <si>
    <t>965049112RT1</t>
  </si>
  <si>
    <t>Příplatek, bourání mazanin se svař.síťí nad 10 cm jednostranná výztuž svařovanou sítí</t>
  </si>
  <si>
    <t>97</t>
  </si>
  <si>
    <t>Prorážení otvorů</t>
  </si>
  <si>
    <t>97 Prorážení otvorů</t>
  </si>
  <si>
    <t>978023251R00</t>
  </si>
  <si>
    <t xml:space="preserve">Vysekání a úprava spár zdiva kamenného </t>
  </si>
  <si>
    <t>D+M oplocení dle  stávajícího v. cca 1,8 m vč. kotvení a černého syntetického nátěru</t>
  </si>
  <si>
    <t>Odhadovaná hmotnost:</t>
  </si>
  <si>
    <t>-výplň : 50x5 = 250 kg</t>
  </si>
  <si>
    <t>-sloupek: 2x15=30 kg</t>
  </si>
  <si>
    <t>F:5</t>
  </si>
  <si>
    <t>Odvoz kamene na meziskládku vč. uložení</t>
  </si>
  <si>
    <t>3,8*2</t>
  </si>
  <si>
    <t xml:space="preserve">Poplatek za skládku suti </t>
  </si>
  <si>
    <t>SO 06* Vstupní prostor kina</t>
  </si>
  <si>
    <t>VRN</t>
  </si>
  <si>
    <t>Vedlejší rozpočtové náklady</t>
  </si>
  <si>
    <t>VRN Vedlejší rozpočtové náklady</t>
  </si>
  <si>
    <t>VRN*</t>
  </si>
  <si>
    <t>001</t>
  </si>
  <si>
    <t>001 Zařízení staveniště</t>
  </si>
  <si>
    <t>001-1</t>
  </si>
  <si>
    <t>Oplocení staveniště trvalé po celou dobu výstavby celková doba dle harmonogramu stavby</t>
  </si>
  <si>
    <t>001-2</t>
  </si>
  <si>
    <t>Oplocení staveniště dočasné po dobu výstavby IO celková doba dle harmonogramu stavby</t>
  </si>
  <si>
    <t>001-3</t>
  </si>
  <si>
    <t>Náklady spojené se zajištěním provozu a zařízením staveniště</t>
  </si>
  <si>
    <t>- mobilní kanceláře</t>
  </si>
  <si>
    <t>- mobilní wc</t>
  </si>
  <si>
    <t>- sociální buňky</t>
  </si>
  <si>
    <t>- sklady</t>
  </si>
  <si>
    <t>- provizorní zpevněné plochy pro skladování materiálů</t>
  </si>
  <si>
    <t>- vnitrostaveništní rozvody všech potřebných energií vč. jejich poplatků</t>
  </si>
  <si>
    <t>- zajištění přechodů nebo přejezdů přes výkopy</t>
  </si>
  <si>
    <t>- zabezpečení výkopu</t>
  </si>
  <si>
    <t>- kompletní odstranění zařízení staveništ vč. případné obslužné komunikace</t>
  </si>
  <si>
    <t>001-4</t>
  </si>
  <si>
    <t xml:space="preserve">Kompletační činnost </t>
  </si>
  <si>
    <t>- zajištění všech nezbytných úkonů inženýringu a administrativy spojené s výstavbou</t>
  </si>
  <si>
    <t>- zajištění všech dokladů nutných pro předání stavby a kolaudace</t>
  </si>
  <si>
    <t>- dodržování BOZP a ochrany ŹP</t>
  </si>
  <si>
    <t>- veškeré nezbytné zkoušky a revize</t>
  </si>
  <si>
    <t>001-5</t>
  </si>
  <si>
    <t xml:space="preserve">Geodetické práce </t>
  </si>
  <si>
    <t>001-6</t>
  </si>
  <si>
    <t xml:space="preserve">GP + vyřízení </t>
  </si>
  <si>
    <t>001-7</t>
  </si>
  <si>
    <t xml:space="preserve">Vytýčení inženýrských sítí </t>
  </si>
  <si>
    <t>001-8</t>
  </si>
  <si>
    <t>VRN* Vedlejší rozpočtové náklady</t>
  </si>
  <si>
    <t>REKONSTRUKCE LETNÍHO KINA BOSKOVICE IO 01-PŘÍPOJKA VODY</t>
  </si>
  <si>
    <t>Typ</t>
  </si>
  <si>
    <t>Díl</t>
  </si>
  <si>
    <t>K/P</t>
  </si>
  <si>
    <t>Ceník</t>
  </si>
  <si>
    <t>Část</t>
  </si>
  <si>
    <t>Položka</t>
  </si>
  <si>
    <t>Popis</t>
  </si>
  <si>
    <t>Výměra</t>
  </si>
  <si>
    <t>Jedn. cena</t>
  </si>
  <si>
    <t>Cena</t>
  </si>
  <si>
    <t>D</t>
  </si>
  <si>
    <t>C</t>
  </si>
  <si>
    <t>A01</t>
  </si>
  <si>
    <t>111201101</t>
  </si>
  <si>
    <t>Odstranění křovin i kořenů pl do 1000 m2</t>
  </si>
  <si>
    <t>111201401</t>
  </si>
  <si>
    <t>Spálení křovin</t>
  </si>
  <si>
    <t>119001421</t>
  </si>
  <si>
    <t>Dočasné zajištění kabelů - 3 kabely</t>
  </si>
  <si>
    <t>130001101</t>
  </si>
  <si>
    <t>Ztížení vykopávky v blízkosti pozemního vedení</t>
  </si>
  <si>
    <t>132201202</t>
  </si>
  <si>
    <t>Hloubení rýh š do 2000 mm v hornině tř. 3 objem do 1000 m3</t>
  </si>
  <si>
    <t>6</t>
  </si>
  <si>
    <t>151101101</t>
  </si>
  <si>
    <t>Pažení rýhy příložné hl do 2 m</t>
  </si>
  <si>
    <t>7</t>
  </si>
  <si>
    <t>151101111</t>
  </si>
  <si>
    <t>Odstranění pažení rýh příložné hl 2 m</t>
  </si>
  <si>
    <t>161101101</t>
  </si>
  <si>
    <t>Svislé přemístění výkopku z horniny tř. 1 až 4 hl výkopu do 2,5 m</t>
  </si>
  <si>
    <t>9</t>
  </si>
  <si>
    <t>162701105</t>
  </si>
  <si>
    <t>Vodorovné přemístění výkopku do 10000 m horniny tř. 1 až 4</t>
  </si>
  <si>
    <t>167101102</t>
  </si>
  <si>
    <t>Nakládání výkopku nad 100 m3 hornin tř1 až 4</t>
  </si>
  <si>
    <t>11</t>
  </si>
  <si>
    <t>162702199.R00</t>
  </si>
  <si>
    <t>Poplatek za skládku zeminy</t>
  </si>
  <si>
    <t>12</t>
  </si>
  <si>
    <t>174101101</t>
  </si>
  <si>
    <t>Zásyp zhutněný jam šachet rýh nebo kolem objektů</t>
  </si>
  <si>
    <t>13</t>
  </si>
  <si>
    <t>175101101</t>
  </si>
  <si>
    <t>Obsyp potrubí bez prohození sypaniny</t>
  </si>
  <si>
    <t>14</t>
  </si>
  <si>
    <t>175101209</t>
  </si>
  <si>
    <t>Příplatek za prohození sypaniny u obsypu objektu</t>
  </si>
  <si>
    <t>004</t>
  </si>
  <si>
    <t>271</t>
  </si>
  <si>
    <t>451572111</t>
  </si>
  <si>
    <t>Lože pod potrubí otevřený výkop z kameniva drobného těženého</t>
  </si>
  <si>
    <t>008</t>
  </si>
  <si>
    <t/>
  </si>
  <si>
    <t>722000018</t>
  </si>
  <si>
    <t>Kulový kohout s plným průtokem DN 25</t>
  </si>
  <si>
    <t>722000019</t>
  </si>
  <si>
    <t>Kulový kohout s plným průtokem DN 32</t>
  </si>
  <si>
    <t>722000025</t>
  </si>
  <si>
    <t>Kul. koh. s pl. prut. a vypoust.DN32</t>
  </si>
  <si>
    <t>722000031</t>
  </si>
  <si>
    <t>Euro-zpětná klapka PN 10, DN 32 záv</t>
  </si>
  <si>
    <t>721</t>
  </si>
  <si>
    <t>A02</t>
  </si>
  <si>
    <t>722224112</t>
  </si>
  <si>
    <t>Kohout závitový plnicí nebo vypouštěcí PN 6 DN 20 s jedním závitem</t>
  </si>
  <si>
    <t>722262301</t>
  </si>
  <si>
    <t>Vodoměr závitový vícevtokový mokroběžný do 40 řC G 3/4 x 105 mm Qn 2,5 m3/s horizontální</t>
  </si>
  <si>
    <t>871161121</t>
  </si>
  <si>
    <t>Montáž potrubí z trubek z tlakového polyetylénu otevřený výkop svařovaných vnější průměr 32 mm</t>
  </si>
  <si>
    <t>871171121</t>
  </si>
  <si>
    <t>Montáž potrubí z trubek z tlakového polyetylénu otevřený výkop svařovaných vnější průměr 40 mm</t>
  </si>
  <si>
    <t>879172199</t>
  </si>
  <si>
    <t>Příplatek za montáž vodovodních přípojek při montáži jakéhokoli potrubí DN 32 až 80</t>
  </si>
  <si>
    <t>879231191</t>
  </si>
  <si>
    <t>Příplatek za práce sklon nad 20 % při montáži jakéhokoli potrubí DN 40 až 550</t>
  </si>
  <si>
    <t>XC</t>
  </si>
  <si>
    <t>8xxxxxxxxx10</t>
  </si>
  <si>
    <t>ISO trubní tvarovka - přímá 40-1 1/4"</t>
  </si>
  <si>
    <t>8xxxxxxxxx11</t>
  </si>
  <si>
    <t>Šoupátko pro domovní přípojky s hrdly ISO 40</t>
  </si>
  <si>
    <t>8xxxxxxxxx12</t>
  </si>
  <si>
    <t>Zemní souprava pro šoupátka 80 - 120 teleskopická</t>
  </si>
  <si>
    <t>8xxxxxxxxx13</t>
  </si>
  <si>
    <t>8xxxxxxxxx14</t>
  </si>
  <si>
    <t>Poklop šoupátkový teles. , únosnost 40t</t>
  </si>
  <si>
    <t>8xxxxxxxxx15</t>
  </si>
  <si>
    <t>Potrubí HDPE RC D 32x3 SDR 11</t>
  </si>
  <si>
    <t>8xxxxxxxxx16</t>
  </si>
  <si>
    <t>Potrubí HDPE RC D 40x3,7 SDR 11</t>
  </si>
  <si>
    <t>8xxxxxxxxx2</t>
  </si>
  <si>
    <t>ocel chránička DN 50</t>
  </si>
  <si>
    <t>8xxxxxxxxx3</t>
  </si>
  <si>
    <t>výstražná folie šíře 33 cm bílá s nápisem "Pozor voda"</t>
  </si>
  <si>
    <t>8xxxxxxxxx4</t>
  </si>
  <si>
    <t>Signalizační drát Cy 2,5</t>
  </si>
  <si>
    <t>8xxxxxxxxx6</t>
  </si>
  <si>
    <t>Napojení přípojky  Pe 40 navrtávkou  litinového potrubí DN 150</t>
  </si>
  <si>
    <t>soubor</t>
  </si>
  <si>
    <t>8xxxxxxxxxx7</t>
  </si>
  <si>
    <t>Navrtávací pas na lit. potrubí 150-1 1/4"</t>
  </si>
  <si>
    <t>8xxxxxxxxxx8</t>
  </si>
  <si>
    <t>ISO trubní tvarovka - koleno 90 st 40-1 1/4" vnější závit</t>
  </si>
  <si>
    <t>8xxxxxxxxxx9</t>
  </si>
  <si>
    <t>ISO trubní tvarovka - přímá 32-1"</t>
  </si>
  <si>
    <t>009</t>
  </si>
  <si>
    <t>Ostatní konstrukce a práce</t>
  </si>
  <si>
    <t>892233111</t>
  </si>
  <si>
    <t>Proplach a desinfekce vodovodního potrubí DN od 40 do 70</t>
  </si>
  <si>
    <t>892241111</t>
  </si>
  <si>
    <t>Tlaková zkouška vodovodního potrubí do 80</t>
  </si>
  <si>
    <t>892372111</t>
  </si>
  <si>
    <t>Zabezpečení konců vodovodního potrubí DN do 300 při tlakových zkouškách</t>
  </si>
  <si>
    <t>099</t>
  </si>
  <si>
    <t>Přesun hmot HSV</t>
  </si>
  <si>
    <t>998276101</t>
  </si>
  <si>
    <t>Přesun hmot pro trubní vedení z trub z plastických hmot otevřený výkop</t>
  </si>
  <si>
    <t>998276115</t>
  </si>
  <si>
    <t>Příplatek za zvětšený přesun hmot pro trubní vedení z trub z plastických hmot do 1000 m</t>
  </si>
  <si>
    <t>Objekt celkem</t>
  </si>
  <si>
    <t xml:space="preserve">LETNÍ KINO BOSKOVICE IO 02-PŘÍPOJKA SPLAŠKOVÉ KANALIZACE </t>
  </si>
  <si>
    <t>119001411</t>
  </si>
  <si>
    <t>Dočasné zajištění potrubí betonového, železobetonového nebo vláknocementového DN 200</t>
  </si>
  <si>
    <t>120901123</t>
  </si>
  <si>
    <t>Bourání zdiva z ŽB nebo předpjatého betonu</t>
  </si>
  <si>
    <t>132201201</t>
  </si>
  <si>
    <t>Hloubení rýh š do 2000 mm v hornině tř. 3 objem do 100 m3</t>
  </si>
  <si>
    <t>H</t>
  </si>
  <si>
    <t>58331345</t>
  </si>
  <si>
    <t>Kamenivo těž drob 0-4 B</t>
  </si>
  <si>
    <t>870000067</t>
  </si>
  <si>
    <t>Přechodka šachtová D 160</t>
  </si>
  <si>
    <t>KS</t>
  </si>
  <si>
    <t>A03</t>
  </si>
  <si>
    <t>871315211</t>
  </si>
  <si>
    <t>Kanalizační potrubí z tvrdého PVC-systém KG tuhost třídy SN4 DN150</t>
  </si>
  <si>
    <t>870xxxxxxxx8</t>
  </si>
  <si>
    <t>Výstražná páska hnědá šíře 33 cm s nápisem "Kanalizace"</t>
  </si>
  <si>
    <t>721290112</t>
  </si>
  <si>
    <t>Zkouška těsnosti potrubí kanalizace vodou do DN 200</t>
  </si>
  <si>
    <t>890000011</t>
  </si>
  <si>
    <t>Šachtové poklopy třídy D 400 - víko D 400  s odv.</t>
  </si>
  <si>
    <t>894411121</t>
  </si>
  <si>
    <t>Zřízení šachet kanalizačních z betonových dílců dno beton C25/30 na potrubí nad 200 do 300</t>
  </si>
  <si>
    <t>899104111</t>
  </si>
  <si>
    <t>Osazení poklopů litinových nebo ocelových včetně rámů hmotnosti nad 150 kg</t>
  </si>
  <si>
    <t>89xxxxxxxx10</t>
  </si>
  <si>
    <t>Montáž kanal. šachet plastových D 425 mm hloubky do 1,5 m</t>
  </si>
  <si>
    <t>89xxxxxxxxx1</t>
  </si>
  <si>
    <t>Přechodová deska k bet. šachtám AP-F 1000/625x200</t>
  </si>
  <si>
    <t>89xxxxxxxxx2</t>
  </si>
  <si>
    <t>Vyrov. prstenec k bet. šachtám AR 625x60</t>
  </si>
  <si>
    <t>89xxxxxxxxx3</t>
  </si>
  <si>
    <t>Vyrov. prstenec k bet. šachtám AR 625x80</t>
  </si>
  <si>
    <t>89xxxxxxxxx4</t>
  </si>
  <si>
    <t>Vyrov. prstenec k bet. šachtám AR 625x100</t>
  </si>
  <si>
    <t>89xxxxxxxxx5</t>
  </si>
  <si>
    <t>Dno KG 160 přímé  k šachtám 425 mm</t>
  </si>
  <si>
    <t>89xxxxxxxxx6</t>
  </si>
  <si>
    <t>Dno KG 160  30 stupňů  k šachtám 425 mm</t>
  </si>
  <si>
    <t>89xxxxxxxxx7</t>
  </si>
  <si>
    <t>Korugovaná roura 425/1500 k šachtám 425 mm</t>
  </si>
  <si>
    <t>89xxxxxxxxx8</t>
  </si>
  <si>
    <t>Poklop litinový 425/3t s teleskopem k šachtám 425 mm</t>
  </si>
  <si>
    <t>89xxxxxxxxx9</t>
  </si>
  <si>
    <t>Těsnění k šachtám 425 mm</t>
  </si>
  <si>
    <t>LETNÍ KINO BOSKOVICE IO 03-DEŠŤOVÁ KANALIZACE A VSAK</t>
  </si>
  <si>
    <t>131201101</t>
  </si>
  <si>
    <t>Hloubení jam nezapažených v hornině tř. 3 objem do 100 m3</t>
  </si>
  <si>
    <t>162702199.R.00</t>
  </si>
  <si>
    <t>Kamenivo těž drob 0-4 B obsyp potrubí</t>
  </si>
  <si>
    <t>5833182824</t>
  </si>
  <si>
    <t>Kamenivo težené frakce 16/32 D obsyp krechtů</t>
  </si>
  <si>
    <t>311</t>
  </si>
  <si>
    <t>451578111</t>
  </si>
  <si>
    <t>Dno rýhy zpevněné štěrkopískem tl do 150 mm</t>
  </si>
  <si>
    <t>871355211</t>
  </si>
  <si>
    <t>Kanalizační potrubí z tvrdého PVC-systém KG tuhost třídy SN4 DN200</t>
  </si>
  <si>
    <t>89xxxxxxxx11</t>
  </si>
  <si>
    <t>Montáž kanal. šachet plastových D 600 mm hloubky do 1,5 m</t>
  </si>
  <si>
    <t>89xxxxxxxx12</t>
  </si>
  <si>
    <t>Montáž kanal. šachet plastových D 600 mm hloubky do 3 m</t>
  </si>
  <si>
    <t>89xxxxxxxx13</t>
  </si>
  <si>
    <t>Vsakovací krecht, středová část2,3x0,8x1,3 m</t>
  </si>
  <si>
    <t>89xxxxxxxx14</t>
  </si>
  <si>
    <t>Vsakovací krecht, počáteční část 0,48x0,78x1,3 m</t>
  </si>
  <si>
    <t>89xxxxxxxx15</t>
  </si>
  <si>
    <t>Vsakovací krecht, koncová  část 0,48x0,78x1,3 m</t>
  </si>
  <si>
    <t>Vzduchové (drenážní) potrubí DXZ DN100</t>
  </si>
  <si>
    <t>89xxxxxxxx16</t>
  </si>
  <si>
    <t>Geotextilie</t>
  </si>
  <si>
    <t>89xxxxxxxx17</t>
  </si>
  <si>
    <t>Vyříznutí a těsnění otvoru ve stěně šachty  DN 100</t>
  </si>
  <si>
    <t>89xxxxxxxx18</t>
  </si>
  <si>
    <t>Vyříznutí a těsnění otvoru ve stěně šachty  DN 200</t>
  </si>
  <si>
    <t>Poklop litinový A15 k šachtám 600 mm</t>
  </si>
  <si>
    <t>Teleskopický adaptér A15-C250 k šachtám 600 mm</t>
  </si>
  <si>
    <t>Korugovaná roura 600/2000 k šachtám 600 mm</t>
  </si>
  <si>
    <t>Korugovaná roura 600/3000 k šachtám 600 mm</t>
  </si>
  <si>
    <t>Dno KG 200 přímé  k šachtám 425 mm</t>
  </si>
  <si>
    <t>Dno KG 200 koncové  k šachtám 600 mm</t>
  </si>
  <si>
    <t>Areálová slaboproudá přípojka - Letní kino Boskovice Objekt IO 04</t>
  </si>
  <si>
    <t xml:space="preserve">Zakázkové číslo:    22/15 </t>
  </si>
  <si>
    <t>R O Z P O Č E T</t>
  </si>
  <si>
    <t>AREÁLOVÁ PŘÍPOJKA – OBJEKT IO 04</t>
  </si>
  <si>
    <t>R E K A P I T U L A C E   N Á K L A D Ů</t>
  </si>
  <si>
    <t>ZÁKL. BEZ DPH</t>
  </si>
  <si>
    <t>CENA MONTÁŽNÍCH PRACÍ</t>
  </si>
  <si>
    <t>ZKOUŠKY A MĚŘENÍ</t>
  </si>
  <si>
    <t>HL.III ZÁKLADNÍ CENA CELKEM</t>
  </si>
  <si>
    <t>S O U H R N   N Á K L A D Ů</t>
  </si>
  <si>
    <t>PSV SLABOPROUD</t>
  </si>
  <si>
    <t>SPECIF.PSV SLABOPROUD</t>
  </si>
  <si>
    <t>ZEMNÍ PRÁCE PŘÍPOJKA</t>
  </si>
  <si>
    <t xml:space="preserve">HL.III-HZS </t>
  </si>
  <si>
    <t>CENA MONTÁž.PRACÍ</t>
  </si>
  <si>
    <t>MĚŘENÍ</t>
  </si>
  <si>
    <t>Oddíl</t>
  </si>
  <si>
    <t>REVIZE</t>
  </si>
  <si>
    <t>Sazebník:</t>
  </si>
  <si>
    <t>VC-7/222/89 MĚŘENÍ</t>
  </si>
  <si>
    <t>Popis položky</t>
  </si>
  <si>
    <t>měr.j.</t>
  </si>
  <si>
    <t>výměra</t>
  </si>
  <si>
    <t>Kč/mj</t>
  </si>
  <si>
    <t>Cena Kč</t>
  </si>
  <si>
    <t>Měření datové sítě – optika</t>
  </si>
  <si>
    <t>Spoluprace s technikem</t>
  </si>
  <si>
    <t>hod</t>
  </si>
  <si>
    <t>------------</t>
  </si>
  <si>
    <t>SOUČET</t>
  </si>
  <si>
    <t>PSV STRUKTUROVANÁ KABELÁŽ CAT.6A</t>
  </si>
  <si>
    <t>VC 7/156 M22 Montáže sděl. zařízení</t>
  </si>
  <si>
    <t>Min/mj</t>
  </si>
  <si>
    <t>Celkem Min</t>
  </si>
  <si>
    <t>PVC OH. TRUBKA VNITŘ. PRŮM. 20Mm, P.O.</t>
  </si>
  <si>
    <t>PVC OH. TRUBKA VNITŘ. PRŮM. 80Mm, DO VÝKOPU</t>
  </si>
  <si>
    <t>MIKROTRUBIČKA 7/5,5 POPŘ. 10/8</t>
  </si>
  <si>
    <t>SMRŠŤOVACÍ BUŽÍRKA PRŮM. 6</t>
  </si>
  <si>
    <t>ZATAŽENÍ OPTICKÉHO KABELU DO TRUBKY</t>
  </si>
  <si>
    <t>Časový fond položek [ minut ]</t>
  </si>
  <si>
    <t>Časový fond položek [ hodin ]</t>
  </si>
  <si>
    <t>MONTÁŽ STRUKTUROVANÁ KABELÁŽ</t>
  </si>
  <si>
    <t>SPECIFIKACE PSV SLABOPROUD</t>
  </si>
  <si>
    <t>Cenik materialu</t>
  </si>
  <si>
    <t>OPT. KABEL TB 12 VL., 9/125, 3,8mm  - PŘEMĚŘIT PŘED ZAKOUPENÍM DÉLKU MEZI ROZV.SLP A PROMÍTACÍ KABINOU</t>
  </si>
  <si>
    <t>PVC oh. tr. Prům. 20mm.( VNITŘNÍ POD OMÍTKU )</t>
  </si>
  <si>
    <t>PVC oh. tr. Prům. 80mm.( VENKOVNÍ DO VÝKOPU )</t>
  </si>
  <si>
    <t>VÝSTRAŽNÁ FÓLIE 33cm - DO VÝKOPU</t>
  </si>
  <si>
    <t>SÁDRA</t>
  </si>
  <si>
    <t>PODRUŽNÝ MONTÁŽNÍ MATERIÁL</t>
  </si>
  <si>
    <t>CELKEM MATERIÁL SLABOPROUD STRUKTUROVANÁ KABELÁŽ</t>
  </si>
  <si>
    <t>PSV ZEMNI PRACE PŘÍPOJKA SLABOPROUD</t>
  </si>
  <si>
    <t>VC 7/202-M M46 Zemni prace</t>
  </si>
  <si>
    <t>Kabel ryhy s 50  hl  80       zem3</t>
  </si>
  <si>
    <t>Hutněni zeminy  do 20cm</t>
  </si>
  <si>
    <t>Zri kab loz bez zakr  35/10 cm pis</t>
  </si>
  <si>
    <t>Zakryti kab 110 kV folie PVC 33 cm</t>
  </si>
  <si>
    <t>Zahoz ryhy s  35 cm hl  70 cm  zem4</t>
  </si>
  <si>
    <t>Provizorni uprava terenu       zem4</t>
  </si>
  <si>
    <t>Vytýčení podzemního, kabelového, ve volném terénu</t>
  </si>
  <si>
    <t>Vytýčení podzemního, kabelového, v zástavbě</t>
  </si>
  <si>
    <t>vybourání otvoru v betonu, plochy přes 15 x 15 cm do 30 x 30 cm, tloušťky přes 30 do 45 cm</t>
  </si>
  <si>
    <t>Pravidla M FCU c. 5043\5.1\90</t>
  </si>
  <si>
    <t>Koordinace s ostatnimi profesemi</t>
  </si>
  <si>
    <t>Zkusebni provoz</t>
  </si>
  <si>
    <t>Nespecifikovane montaze</t>
  </si>
  <si>
    <t>Sekani drazek,kapes a prurazu v objektu promítače, skladu</t>
  </si>
  <si>
    <t>Zához drážek v objektu promítače, skladu vč. Materiálu</t>
  </si>
  <si>
    <t>REKAPITULACE</t>
  </si>
  <si>
    <t>CELKEM - MATERIÁL ELEKTROINSTALACE</t>
  </si>
  <si>
    <t>Revize , měření osvětlení + 2,0%</t>
  </si>
  <si>
    <t>ELEKTROINSTALACE CELKEM BEZ DPH</t>
  </si>
  <si>
    <t>pořadové</t>
  </si>
  <si>
    <t xml:space="preserve">měrná </t>
  </si>
  <si>
    <t>název</t>
  </si>
  <si>
    <t>vyměra</t>
  </si>
  <si>
    <t>cena</t>
  </si>
  <si>
    <t>celkem</t>
  </si>
  <si>
    <t>číslo</t>
  </si>
  <si>
    <t>jednotka</t>
  </si>
  <si>
    <t>Kabel AYKY 4Jx16</t>
  </si>
  <si>
    <t>Zemní práce-výkop-0,8x0,4m,zához,lóže,úprava terénu</t>
  </si>
  <si>
    <t>Zapojení stožárů ( demontáž + montáž )</t>
  </si>
  <si>
    <t>Vodič FeZn 10</t>
  </si>
  <si>
    <t>Zemnící pásek FeZn 30x4</t>
  </si>
  <si>
    <t>CELKEM - MONTÁŽ ELEKTROINSTALACE</t>
  </si>
  <si>
    <t>Kompletační činnost + 4,5%</t>
  </si>
  <si>
    <t>Přesun + 3%</t>
  </si>
  <si>
    <t>Prořez + 2%</t>
  </si>
  <si>
    <t>Podr.materiál + 3%</t>
  </si>
  <si>
    <t>Rekapitulace</t>
  </si>
  <si>
    <t>Kap.</t>
  </si>
  <si>
    <t>popis položky</t>
  </si>
  <si>
    <t>Základ DPH</t>
  </si>
  <si>
    <t>Základ 21%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</si>
  <si>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</si>
  <si>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</si>
  <si>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</si>
  <si>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</si>
  <si>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</si>
  <si>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>C46M - Zemní práce (MONTÁŽ)</t>
  </si>
  <si>
    <t>C46M - Zemní práce (MAT.NOSNÝ)</t>
  </si>
  <si>
    <t>Přesun dodávek</t>
  </si>
  <si>
    <t>CELKEM URN</t>
  </si>
  <si>
    <t xml:space="preserve">B.  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</si>
  <si>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</si>
  <si>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</si>
  <si>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</si>
  <si>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</si>
  <si>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</si>
  <si>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</si>
  <si>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</si>
  <si>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 xml:space="preserve">D.  </t>
  </si>
  <si>
    <t>VEDLEJŠÍ ROZPOČTOVÉ NÁKLADY</t>
  </si>
  <si>
    <t>REKAPITULACE CELKEM</t>
  </si>
  <si>
    <t>C21M - Elektromontáže</t>
  </si>
  <si>
    <t>poř.č.</t>
  </si>
  <si>
    <t>číslo pol.</t>
  </si>
  <si>
    <t>jedn.cena</t>
  </si>
  <si>
    <t>jedn.</t>
  </si>
  <si>
    <t>celkem [Kč]</t>
  </si>
  <si>
    <t>210010123</t>
  </si>
  <si>
    <t>trubka ochr.z PE vnitřní do R=47mm (VU)</t>
  </si>
  <si>
    <t>210020532V</t>
  </si>
  <si>
    <t>Ocelový kabelový  drátěný  žlab 50/50mm</t>
  </si>
  <si>
    <t>210020653</t>
  </si>
  <si>
    <t>nosné konstr. pro zařízení o váze do 50 kg</t>
  </si>
  <si>
    <t>210100001</t>
  </si>
  <si>
    <t>ukonč.vod.v rozv.vč.zap.a konc.do 2.5mm2</t>
  </si>
  <si>
    <t>210100003</t>
  </si>
  <si>
    <t>ukonč.vod.v rozv.vč.zap.a konc.do 16mm2</t>
  </si>
  <si>
    <t>210100252</t>
  </si>
  <si>
    <t>ukonč.kab.smršt.zákl.do 4x25 mm2</t>
  </si>
  <si>
    <t>210100258</t>
  </si>
  <si>
    <t>ukonč.kab.smršt.zákl.do 5x4 mm2</t>
  </si>
  <si>
    <t>210120451</t>
  </si>
  <si>
    <t>jistič 3-pólový bez krytu</t>
  </si>
  <si>
    <t>210220022</t>
  </si>
  <si>
    <t>uzem. v zemi FeZn R=8-10 mm vč.svorek;propoj.aj.</t>
  </si>
  <si>
    <t>210220302</t>
  </si>
  <si>
    <t>svorky hromosv.nad 2 šrouby(ST;SJ;SK;SZ;SR01;02)</t>
  </si>
  <si>
    <t>210220361</t>
  </si>
  <si>
    <t>tyčový zemnič vč.zaražení do země a připoj. do 2m</t>
  </si>
  <si>
    <t>210220365V</t>
  </si>
  <si>
    <t>Svár 8cm délka</t>
  </si>
  <si>
    <t>210220373</t>
  </si>
  <si>
    <t>ochranný úhelník nebo trubka s držáky do dřeva</t>
  </si>
  <si>
    <t>210220401</t>
  </si>
  <si>
    <t>označení svodu štítky smalt.;umělá hmota</t>
  </si>
  <si>
    <t>210220431</t>
  </si>
  <si>
    <t>tvarováni mont.dílu-jímače;ochran.trubky;úhelníky</t>
  </si>
  <si>
    <t>210810045</t>
  </si>
  <si>
    <t>CYKY-CYKYm 3Cx1.5 mm2 750V (PU)</t>
  </si>
  <si>
    <t>210810054</t>
  </si>
  <si>
    <t>CYKY-CYKYm 5Cx16 mm2 750V (PU)</t>
  </si>
  <si>
    <t>210950202</t>
  </si>
  <si>
    <t>přípl. za zatahování kab. při váze kab. do 2kg</t>
  </si>
  <si>
    <t>211010010</t>
  </si>
  <si>
    <t>osaz.hmožd.do zdi tvrd.kamene/žel.bet. HM 8</t>
  </si>
  <si>
    <t>211010012</t>
  </si>
  <si>
    <t>osaz.hmožd.do zdi tvrd.kamene/žel.bet. HM 12</t>
  </si>
  <si>
    <t>Celkem za ceník:</t>
  </si>
  <si>
    <t>C46M - Zemní práce</t>
  </si>
  <si>
    <t>460010024</t>
  </si>
  <si>
    <t>vytyč.trati kab.vedení v zastavěném prostoru</t>
  </si>
  <si>
    <t>km</t>
  </si>
  <si>
    <t>460200233</t>
  </si>
  <si>
    <t>kabel.rýha 50cm/šíř. 50cm/hl. zem.tř.3</t>
  </si>
  <si>
    <t>460200263</t>
  </si>
  <si>
    <t>kabel.rýha 50cm/šíř. 80cm/hl. zem.tř.3</t>
  </si>
  <si>
    <t>460420022</t>
  </si>
  <si>
    <t>kabel.lože z kop.písku rýha 65cm tl.10cm</t>
  </si>
  <si>
    <t>460490012</t>
  </si>
  <si>
    <t>fólie výstražná z PVC šířky 33cm</t>
  </si>
  <si>
    <t>460560233</t>
  </si>
  <si>
    <t>ruč.zához.kab.rýhy 50cm šíř.50cm hl.zem.tř.3</t>
  </si>
  <si>
    <t>460560263</t>
  </si>
  <si>
    <t>ruč.zához.kab.rýhy 50cm šíř.80cm hl.zem.tř.3</t>
  </si>
  <si>
    <t>460620013</t>
  </si>
  <si>
    <t>provizorní úprava terénu zem.tř.3</t>
  </si>
  <si>
    <t>Materiály</t>
  </si>
  <si>
    <t>00245</t>
  </si>
  <si>
    <t>Kabelová chránička DN 40mm</t>
  </si>
  <si>
    <t>01403</t>
  </si>
  <si>
    <t>FeZn R=10mm</t>
  </si>
  <si>
    <t>FeZn 30x4mm</t>
  </si>
  <si>
    <t>01424</t>
  </si>
  <si>
    <t>zemní tyč ZT 2000x28mm</t>
  </si>
  <si>
    <t>01436</t>
  </si>
  <si>
    <t>svorka SR 02</t>
  </si>
  <si>
    <t>01437</t>
  </si>
  <si>
    <t>svorka SR 03 s páskem</t>
  </si>
  <si>
    <t>01466</t>
  </si>
  <si>
    <t>ochranný úhelník OU</t>
  </si>
  <si>
    <t>01468</t>
  </si>
  <si>
    <t>držák DUd do dřeva</t>
  </si>
  <si>
    <t>01488</t>
  </si>
  <si>
    <t>označovací štítek</t>
  </si>
  <si>
    <t>04100</t>
  </si>
  <si>
    <t>Fe profil U 40</t>
  </si>
  <si>
    <t>04104</t>
  </si>
  <si>
    <t>Fe pásek 5x40mm</t>
  </si>
  <si>
    <t>05151</t>
  </si>
  <si>
    <t>hmoždinka HM8</t>
  </si>
  <si>
    <t>05153</t>
  </si>
  <si>
    <t>hmoždinka HM12</t>
  </si>
  <si>
    <t>06170</t>
  </si>
  <si>
    <t>svorka k zemnící tyči SJ 02</t>
  </si>
  <si>
    <t>11507</t>
  </si>
  <si>
    <t>Zinkový spej 400ml</t>
  </si>
  <si>
    <t>11508</t>
  </si>
  <si>
    <t>Gumoasfalt ve spreji 500ml</t>
  </si>
  <si>
    <t>11510</t>
  </si>
  <si>
    <t>Nosný C výložník kabelového žlabu</t>
  </si>
  <si>
    <t>11562</t>
  </si>
  <si>
    <t>Ocelový kabelový  drátěný  žlab 50/50mm, vč. spojek</t>
  </si>
  <si>
    <t>33914</t>
  </si>
  <si>
    <t>CYKY 3Cx1.5mm2</t>
  </si>
  <si>
    <t>33974</t>
  </si>
  <si>
    <t>CYKY 5x16mm2</t>
  </si>
  <si>
    <t>41110</t>
  </si>
  <si>
    <t>Jistič trojpólový 25/3/B</t>
  </si>
  <si>
    <t>90001</t>
  </si>
  <si>
    <t>kopaný písek</t>
  </si>
  <si>
    <t>90006</t>
  </si>
  <si>
    <t>fólie z polyetylenu šíře 330mm</t>
  </si>
  <si>
    <t>Celkem za materiály:</t>
  </si>
  <si>
    <t>Dodávky zařízení (specifikace)</t>
  </si>
  <si>
    <t>O 1</t>
  </si>
  <si>
    <t>01</t>
  </si>
  <si>
    <t xml:space="preserve"> Demontáž stávajícího osvětlovacího bodu + montáž nového + dodávka svítidla - sv. V1 Popis: LED svítidlo pro osvětlování komunikací, parků, chodníků a pěších zón Těleso: anthracitově lakovaný hliníkový odlitek pro montáž na dřík stožáru 60-76mm Výzbroj: LED 29W, 4000K, 4150lm, L80B10 pro 100.000 hod, vhodná volba optiky. Kryt světelného zdroje: tvrzené bezpečnostní sklo, tl. 5mm, reflektory omezují oslnění Rozměry: viz. obrázek Stupeň krytí: IP66, třída ochrany II Stupeň mechanické odolnosti: IK09</t>
  </si>
  <si>
    <t>Celkem za dodávky:</t>
  </si>
  <si>
    <t>Práce v HZS</t>
  </si>
  <si>
    <t>Úprava vývodového pole v hl. rozvodně</t>
  </si>
  <si>
    <t>hod.</t>
  </si>
  <si>
    <t>Vypracování výchozí revize  elektro</t>
  </si>
  <si>
    <t>Účat ved montéra při revizi</t>
  </si>
  <si>
    <t>Elektromontáže  práce  oneosazené v C21m</t>
  </si>
  <si>
    <t>Zabezpečení pracoviště</t>
  </si>
  <si>
    <t>Celkem za práci v HZS:</t>
  </si>
  <si>
    <t>CELKEM - MONTÁŽ ROZVODNICE</t>
  </si>
  <si>
    <t>CELKEM - MATERIÁL ROZVODNICE</t>
  </si>
  <si>
    <t>CELKEM - MONTÁŽ OCHRANA PŘED BLESKEM</t>
  </si>
  <si>
    <t>CELKEM - MATERIÁL OCHRANA PŘED BLESKEM</t>
  </si>
  <si>
    <t xml:space="preserve">Jednopólový spínač </t>
  </si>
  <si>
    <t>Zásuvka 230V/16A dvojnásobná s natočením</t>
  </si>
  <si>
    <t>Vícenásobný rámeček x230V+1xSLP</t>
  </si>
  <si>
    <t>Zásuvka 230V/16A s 3st.přep.ochrany jednonás.</t>
  </si>
  <si>
    <t>Zásuvka 230V/16A IP44</t>
  </si>
  <si>
    <t>Zásuvka 230V/16A jednonásobná</t>
  </si>
  <si>
    <t>Sporáková přípojka se signální doutnavkou</t>
  </si>
  <si>
    <t>Velkoplošné tlačítko</t>
  </si>
  <si>
    <t xml:space="preserve">Sériový přepínač </t>
  </si>
  <si>
    <t>Střídavý přepínač</t>
  </si>
  <si>
    <t>Průmyslová zásuvka 16A/400V</t>
  </si>
  <si>
    <t>Ventilátorové relé</t>
  </si>
  <si>
    <t>Přímotopný konvektor 500W</t>
  </si>
  <si>
    <t>Krabice přístrojová KP</t>
  </si>
  <si>
    <t>Krabice rozvodná KR</t>
  </si>
  <si>
    <t>Kabel CYKY 3Ox1,5</t>
  </si>
  <si>
    <t>Kabel CYKY 3Jx1,5</t>
  </si>
  <si>
    <t>Kabel CYKY 3Jx2,5</t>
  </si>
  <si>
    <t>Kabel CYKY 5Jx1,5</t>
  </si>
  <si>
    <t>Vodič CYA 6 zelenožlutý</t>
  </si>
  <si>
    <t xml:space="preserve">Vodič CYA 16 zelenožlutý </t>
  </si>
  <si>
    <t>Svorkovnice DEHN R15</t>
  </si>
  <si>
    <t>Vodič CYA 25 zelenožlutý</t>
  </si>
  <si>
    <t>Kabel CYKY 5Jx2,5</t>
  </si>
  <si>
    <t>Kabel CYKY 5Jx10</t>
  </si>
  <si>
    <t>Montáž svítidel</t>
  </si>
  <si>
    <t xml:space="preserve">Sekání kabelových tras </t>
  </si>
  <si>
    <t>Sekání kapes a průrazů</t>
  </si>
  <si>
    <t>Trubka ochranná z PE</t>
  </si>
  <si>
    <t>Zásuvka 230V/16A jednonásobná + 3 st.p.o.</t>
  </si>
  <si>
    <t xml:space="preserve">Zásuvka 230V/16A jednonásobná </t>
  </si>
  <si>
    <t xml:space="preserve">Sériový přepínač  </t>
  </si>
  <si>
    <t xml:space="preserve">Krabice přístrojová KP </t>
  </si>
  <si>
    <t>Svítidlo A -zář.přisaz.2x58W,BD60,EP,vč.zdrojů</t>
  </si>
  <si>
    <t>Sv. ANO-zář.přisaz.2x58W,BD60,EP,vč.zdrojů+NO</t>
  </si>
  <si>
    <t>Svítidlo B-LED přisazené 15W,EP,IP65,vč.zdrojů</t>
  </si>
  <si>
    <t>Svítidlo B-LED přisaz. 15W,EP,IP65,vč.zdrojů+NO</t>
  </si>
  <si>
    <t>Svítidlo C-zář.přisaz.2x58W,EP,IP65,vč.zdrojů</t>
  </si>
  <si>
    <t>Svítidla jsou ceněna vč.el.předřadníků,zdrojů a popl.za likvidaci zdrojů a svítidel</t>
  </si>
  <si>
    <t>Rozvodnice RE-usazení + montáž</t>
  </si>
  <si>
    <t>Rozvodnice R1-usazení + montáž</t>
  </si>
  <si>
    <t>Rozvodnice R2-usazení + montáž</t>
  </si>
  <si>
    <t>Pojistková skříň SS100-usazení + montáž</t>
  </si>
  <si>
    <t>Skříň pro zásuvky IP54-usazení + montáž</t>
  </si>
  <si>
    <t>CELKEM - MONTÁŽ+MATERIÁL ROZVODNICE</t>
  </si>
  <si>
    <t>Rozvodnice RE 590x610x210mm vč.příslušenství</t>
  </si>
  <si>
    <t>Rozvodnice R1 590x580x160mm vč.příslušenství</t>
  </si>
  <si>
    <t>Rozvodnice R2 590x885x160mm vč.příslušenství</t>
  </si>
  <si>
    <t>Pojistková skříň SS100 vč.příslušenství</t>
  </si>
  <si>
    <t>Skříň pro zásuvky IP54 vč.příslušenství</t>
  </si>
  <si>
    <t>Svodič přepětí SPC 25/3+1</t>
  </si>
  <si>
    <t>Vypínač A40/3</t>
  </si>
  <si>
    <t>Jistič C16/1</t>
  </si>
  <si>
    <t>Jistič s chráničem B16/003</t>
  </si>
  <si>
    <t>Jistič s chráničem B10/003</t>
  </si>
  <si>
    <t>Jistič s chráničem C16/003</t>
  </si>
  <si>
    <t>Jistič B6/1</t>
  </si>
  <si>
    <t>Jistič B10/1</t>
  </si>
  <si>
    <t>Jistič B16/1</t>
  </si>
  <si>
    <t>Jistič B16/3</t>
  </si>
  <si>
    <t>Jistič B20/3</t>
  </si>
  <si>
    <t>Jistič B25/3</t>
  </si>
  <si>
    <t>Stykač R20</t>
  </si>
  <si>
    <t>Elektroměr přímý na DIN lištu</t>
  </si>
  <si>
    <t>Spínací hodiny SPH-Q</t>
  </si>
  <si>
    <t>Proudový chránič BD-FI 25/4/003</t>
  </si>
  <si>
    <t>Pojistka výkonová NH 40A</t>
  </si>
  <si>
    <t>Pojistka výkonová NH 50A</t>
  </si>
  <si>
    <t>Zkušební svorka SZD</t>
  </si>
  <si>
    <t>Svorka křížová SKD</t>
  </si>
  <si>
    <t>Značkovací štítek</t>
  </si>
  <si>
    <t>Podpěra vedení pl.střecha s upev.otvory PVPSO</t>
  </si>
  <si>
    <t>Zemní práce pro uzemnění</t>
  </si>
  <si>
    <t xml:space="preserve">Vodič tvrzený AlMgSi 8 </t>
  </si>
  <si>
    <t>Podpěra vedení pro svod PVZZ</t>
  </si>
  <si>
    <t>Vodič tvrzený AlMgSi 8 s poplastováním</t>
  </si>
  <si>
    <t>Krabice pro zkušební svorku UP</t>
  </si>
  <si>
    <t>Ochranná trubka OT+držák do zdi DTZ</t>
  </si>
  <si>
    <t>Ochranná trubka z PE nekovová, netříštivá</t>
  </si>
  <si>
    <t>Podpěra vedení na ploché střechy PVPS</t>
  </si>
  <si>
    <t>Svorka univerzální na potrubí UZP</t>
  </si>
  <si>
    <t>CELKEM - MONTÁŽ BLESK</t>
  </si>
  <si>
    <t>Kompletační činnost + 1,5%</t>
  </si>
  <si>
    <t>Svorka univerzální na potřubí UZP</t>
  </si>
  <si>
    <t>CELKEM - MATERIÁL BLESK</t>
  </si>
  <si>
    <t>Přesun + 4%</t>
  </si>
  <si>
    <t>Prořez + 3%</t>
  </si>
  <si>
    <t>Podr.materiál + 5%</t>
  </si>
  <si>
    <t>Novostavba zázemí a prodej vstupenek Letní kino Boskovice Objekt SO 01</t>
  </si>
  <si>
    <t>S L A B O P R O U D</t>
  </si>
  <si>
    <t>Objekt SO 01</t>
  </si>
  <si>
    <t>PSV EZS</t>
  </si>
  <si>
    <t>SPECIF. EZS</t>
  </si>
  <si>
    <t>DOPRAVA</t>
  </si>
  <si>
    <t>Ceník.č.</t>
  </si>
  <si>
    <t>Měření datové sítě</t>
  </si>
  <si>
    <t>KRABICE  KP 67</t>
  </si>
  <si>
    <t>VRUTY VČ. HMOŽDINKY PRŮM. 8</t>
  </si>
  <si>
    <t>KABEL UTP C6A</t>
  </si>
  <si>
    <t xml:space="preserve"> ZÁSUVKA 2xRJ45  CAT.6A  BÍLÁ, KOMPLETNÍ</t>
  </si>
  <si>
    <t>PŘIPOJENÍ KABELŮ UTP DO RACK</t>
  </si>
  <si>
    <t>SESTAVENÍ DATOVÉHO ROZVÁDĚČE</t>
  </si>
  <si>
    <t>Aktivní prvek CISCO  12 port.</t>
  </si>
  <si>
    <t>ZAPOJENÍ OPTICKÉHO KABELU</t>
  </si>
  <si>
    <t>PŘEVODNÍK OPTIKA / METAL.</t>
  </si>
  <si>
    <t>DATOVÉ ZÁSUVKY</t>
  </si>
  <si>
    <t xml:space="preserve"> ZÁSUVKA 2XRJ45  CAT.6A  BÍLÁ, KOMPLETNÍ</t>
  </si>
  <si>
    <t>KABEL</t>
  </si>
  <si>
    <t>KABEL F/UTP C6A LSOH 4P,  VNITŘNÍ</t>
  </si>
  <si>
    <t>ROZVÁDĚČ</t>
  </si>
  <si>
    <t>LIN-19" ROZV. 600X600X600MM, NÁSTĚNNÝ</t>
  </si>
  <si>
    <t>19" NAP.BLOK 4X2P+T ČERNÝ,</t>
  </si>
  <si>
    <t>PATCH KABEL S/FTP6A PVC 1M Ž,</t>
  </si>
  <si>
    <t xml:space="preserve">PATCH KABEL S/FTP6A PVC 1M Ž, </t>
  </si>
  <si>
    <t xml:space="preserve">POLICE  </t>
  </si>
  <si>
    <t>METALICA</t>
  </si>
  <si>
    <t xml:space="preserve">PATCH PANEL 19" MODULÁRNÍ, </t>
  </si>
  <si>
    <t xml:space="preserve">BLOK 6XRJ45 STP CAT6A, </t>
  </si>
  <si>
    <t>BLOK PRÁZDNÝ-ZÁSLEPKA, 33591</t>
  </si>
  <si>
    <t xml:space="preserve">VYVAZ. PAN. 1U PLAST, </t>
  </si>
  <si>
    <t xml:space="preserve">TEL 19"PANEL 6xRJ45 </t>
  </si>
  <si>
    <t>OPTIKA</t>
  </si>
  <si>
    <t>19" OPTICKÁ VANA 1U</t>
  </si>
  <si>
    <t xml:space="preserve">OPT.BLOK VL SINGM, </t>
  </si>
  <si>
    <t xml:space="preserve">BLOK OPT. KAZETA PRO 12 SVÁRŮ, </t>
  </si>
  <si>
    <t>PIGRAIL LC 9/125 1M, 32621</t>
  </si>
  <si>
    <t>Aktivní prvek , 12 port.</t>
  </si>
  <si>
    <t>OSTATNÍ MATERIÁL</t>
  </si>
  <si>
    <t>ÚSTŘEDNA DĚLENÝ SYSTÉM, BUS SBĚR., DIG.</t>
  </si>
  <si>
    <t>KLÁVESNICE LCD S RFID ČTEČKOU</t>
  </si>
  <si>
    <t>PIR SENZOR BUS SBĚRNICOVÝ, DIG. 12M/110ST.</t>
  </si>
  <si>
    <t>ZÁLOHOVANÁ SIRÉNA VNĚJŠÍ 120dB</t>
  </si>
  <si>
    <t>KABEL LAM6x ( 2x0,6 + 4x0,22 )</t>
  </si>
  <si>
    <t>DVEŘNÍ MAGNETICKÝ KONTAKT BUS  SB.</t>
  </si>
  <si>
    <t>PROGRAMOVÁNÍ EZS</t>
  </si>
  <si>
    <t>MONTÁŽ EZS</t>
  </si>
  <si>
    <t>SPECIFIKACE PSV EZS</t>
  </si>
  <si>
    <t>KRYT ÚSTŘEDNY PARADOX K390, VČ. TRAFA, TAMPERU )</t>
  </si>
  <si>
    <t>ZÁLOHOVANÁ SIRÉNA VNĚJŠÍ vč. AKU 120dB</t>
  </si>
  <si>
    <t>KABEL LAM6x ( 2x0,6 + 4x0,4 )</t>
  </si>
  <si>
    <t>ZÁLOŽNÍ AKU ZDROJ 12V/12Ah</t>
  </si>
  <si>
    <t>CELKEM MATERIÁL EZS</t>
  </si>
  <si>
    <t>Sekani drazek,kapes a prurazu</t>
  </si>
  <si>
    <t>ROZPOČET PRACÍ A DODÁVEK VZDUCHOTECHNICKÝCH ZAŘÍZENÍ</t>
  </si>
  <si>
    <t xml:space="preserve">  Stavba:</t>
  </si>
  <si>
    <t>REKONSTRUKCE LETNÍHO KINA, BOSKOVICE</t>
  </si>
  <si>
    <t>SO 01 - NOVOSTAVBA ZÁZEMÍ</t>
  </si>
  <si>
    <t xml:space="preserve">  Investor:</t>
  </si>
  <si>
    <t xml:space="preserve">Město Boskovice, Masarykovo nám. 4/2, Boskovice, PSČ 680 18 </t>
  </si>
  <si>
    <t xml:space="preserve">  Místo stavby:</t>
  </si>
  <si>
    <t>areál Letního kina Boskovice</t>
  </si>
  <si>
    <t xml:space="preserve">  Část:</t>
  </si>
  <si>
    <t xml:space="preserve">D.1.4.3 Zařízení pro ochlazování staveb a zařízení vzduchotechniky </t>
  </si>
  <si>
    <t xml:space="preserve">  Číslo zakázky:</t>
  </si>
  <si>
    <t>PS 14 33</t>
  </si>
  <si>
    <t xml:space="preserve">  Číslo dokumentu:</t>
  </si>
  <si>
    <t>D.1.4.3 - 502</t>
  </si>
  <si>
    <t xml:space="preserve">  Datum:</t>
  </si>
  <si>
    <t>02-2015</t>
  </si>
  <si>
    <t xml:space="preserve">   REKAPITULACE DODÁVEK A MONTÁŽNÍCH PRACÍ</t>
  </si>
  <si>
    <t>Poz</t>
  </si>
  <si>
    <t xml:space="preserve"> Název-popis zařízení</t>
  </si>
  <si>
    <t>Měrná           jednotka</t>
  </si>
  <si>
    <t>Počet</t>
  </si>
  <si>
    <t>Cena [Kč]</t>
  </si>
  <si>
    <t>Dodávka [Kč]</t>
  </si>
  <si>
    <t>Montáž [Kč]</t>
  </si>
  <si>
    <t>kpl</t>
  </si>
  <si>
    <t>MEZISOUČET</t>
  </si>
  <si>
    <t>Doprava - 3.6% z dodávky zařízení</t>
  </si>
  <si>
    <t>-</t>
  </si>
  <si>
    <t>Přesun hmot</t>
  </si>
  <si>
    <t>Lešení a jeřábová technika</t>
  </si>
  <si>
    <t>Příprava ke komplexnímu vyzkoušení, oživení a vyregulování zařízení</t>
  </si>
  <si>
    <t>Vypracování protokolu o proměření a vyregulování</t>
  </si>
  <si>
    <t>Měření hlučnosti zařízení</t>
  </si>
  <si>
    <t>Vypracování protokolu o měření hlučnosti zařízení</t>
  </si>
  <si>
    <t>Komplexní vyzkoušení zařízení</t>
  </si>
  <si>
    <t>Zaškolení obsluhy</t>
  </si>
  <si>
    <t>Zpracování dodavatelské dokumentace</t>
  </si>
  <si>
    <t>Vypracování provozních předpisů</t>
  </si>
  <si>
    <t>Projekt skutečného provedení</t>
  </si>
  <si>
    <t>Stavební výpomoce</t>
  </si>
  <si>
    <t>Nepředvídané práce</t>
  </si>
  <si>
    <t>Hodinová mzda pro nepředvídané práce, stavbou způsobené změny, které nemohou být v jednotkových cenách vyúčtovány. Práce budou uznány jen tehdy, budou - li prokázány dokladem</t>
  </si>
  <si>
    <t>Ostatní položky neuvedené výše</t>
  </si>
  <si>
    <t>Jiné materiály, montáž, demontáž, atd., neuvedené výše, ale které je nutné zahrnout do celkového rozsahu prací podle výkresů a praxe dodavatele. Prosím, uveďte podrobný technický popis a cenovou kalkulaci.</t>
  </si>
  <si>
    <t xml:space="preserve"> MEZISOUČET</t>
  </si>
  <si>
    <t>VZDUCHOTECHNIKA CELKEM (BEZ DPH)</t>
  </si>
  <si>
    <r>
      <t xml:space="preserve">ROZPOČET NEOBSAHUJE: </t>
    </r>
    <r>
      <rPr>
        <sz val="8"/>
        <rFont val="Arial Narrow"/>
        <family val="2"/>
      </rPr>
      <t>STAVEBNÍ PROSTUPY A ÚPRAVY, DODÁVKU A INSTALACI REVIZNÍCH OTVORŮ, STĚNOVÝCH MŘÍŽEK, PODPĚRNÉ (OCELOVÉ) KONSTRUKCE PRO ZAŘÍZENÍ Č.5, SILOVÉ NAPOJENÍ ELEKTRO, JIŠTĚNÍ, REVIZE, OVLÁDÁNÍ Z.Č.4, OVLÁDÁNÍ KLIMA JEDNOTEK V M.Č. 2.03+2.05, NAPOJENÍ TEPLOVODNÍCH VÝMĚNÍKŮ VZT, ODVOD KONDENZÁTU OD VZT/KLIMA ZAŘÍZENÍ</t>
    </r>
  </si>
  <si>
    <t>Pozice</t>
  </si>
  <si>
    <t>Název-popis zařízení</t>
  </si>
  <si>
    <t>Měrná    jednotka</t>
  </si>
  <si>
    <t>jednotková</t>
  </si>
  <si>
    <t>celková</t>
  </si>
  <si>
    <t>ZAŘÍZENÍ Č.1 – VĚTRÁNÍ SOCIÁLNÍHO ZÁZEMÍ</t>
  </si>
  <si>
    <t>z.č.1</t>
  </si>
  <si>
    <t>Axiální ventilátor DN150, Vo=250m3/h, dp~35Pa, Pi=50W/230V, prodloužení potrubí DN150, l-600mm</t>
  </si>
  <si>
    <t>RKK150, zpětná klapka do potrubí</t>
  </si>
  <si>
    <t>LG150, plastová mřížka</t>
  </si>
  <si>
    <t>zprovoznění axiálních ventilátorů, stavební otvory, zpětné začištění</t>
  </si>
  <si>
    <t>dveřní mřížky (dodávka stavby)</t>
  </si>
  <si>
    <t>Montážní, spojovací a kotvící materiál</t>
  </si>
  <si>
    <t>CELKEM - ZAŘÍZENÍ Č.4</t>
  </si>
  <si>
    <t>POZNÁMKY:</t>
  </si>
  <si>
    <r>
      <t>a)</t>
    </r>
    <r>
      <rPr>
        <sz val="10"/>
        <color indexed="8"/>
        <rFont val="Arial"/>
        <family val="2"/>
      </rPr>
      <t xml:space="preserve"> veškeré položky na dopravu, pomocný těsnící, spojovací a uchytávací materiál atd… jsou zahrnuty v jednotlivých cenách</t>
    </r>
  </si>
  <si>
    <r>
      <t>b)</t>
    </r>
    <r>
      <rPr>
        <sz val="10"/>
        <color indexed="8"/>
        <rFont val="Arial"/>
        <family val="2"/>
      </rPr>
      <t xml:space="preserve"> veškeré položky na montáž, manipulaci s materiálem, přesuny do výšek, atd… jsou zahrnuty v ceně montáže</t>
    </r>
  </si>
  <si>
    <r>
      <t xml:space="preserve">c) </t>
    </r>
    <r>
      <rPr>
        <sz val="10"/>
        <color indexed="8"/>
        <rFont val="Arial"/>
        <family val="2"/>
      </rPr>
      <t>součástí prací jsou veškeré zkoušky, potřebná měření, inspekce, uvedení zařízení do provozu, zaškolení obsluhy a revize</t>
    </r>
  </si>
  <si>
    <r>
      <t xml:space="preserve">d) </t>
    </r>
    <r>
      <rPr>
        <sz val="10"/>
        <color indexed="8"/>
        <rFont val="Arial"/>
        <family val="2"/>
      </rPr>
      <t>součástí dodávky je zpracování veškeré dílenské dokumentace, provozních předpisů, manuálů a předání podkladů pro projekt skutečného provedení</t>
    </r>
  </si>
  <si>
    <t xml:space="preserve">UPOZORNĚNÍ:  </t>
  </si>
  <si>
    <r>
      <t>1.)</t>
    </r>
    <r>
      <rPr>
        <sz val="10"/>
        <color indexed="8"/>
        <rFont val="Arial CE"/>
        <family val="2"/>
      </rPr>
      <t xml:space="preserve"> 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možno kontaktovat projektanta, který doplní  se souhlasem zadavatele veškeré potřebné informace, nutné pro zodpovědné stanovení nabídkové ceny.</t>
    </r>
  </si>
  <si>
    <r>
      <t>2.)</t>
    </r>
    <r>
      <rPr>
        <sz val="10"/>
        <color indexed="8"/>
        <rFont val="Arial CE"/>
        <family val="2"/>
      </rPr>
      <t xml:space="preserve"> Nabídková cena musí zahrnovat nejen přípravu, dodávku, dopravu a montáž, ale i veškeré souvisej</t>
    </r>
    <r>
      <rPr>
        <sz val="10"/>
        <rFont val="Arial CE"/>
        <family val="2"/>
      </rPr>
      <t>ící náklady, spojené s realizací, od zadání po předání stavby do užívání, včetně nákladů na koordinaci, uvedení do provozu,dokončovací práce, údržbu do doby předání, potřebné zkoušky a atesty, odstranění závad , předání dokladů o skutečném provedení, dokladů nutných pro kolaudační řízení aj.</t>
    </r>
  </si>
  <si>
    <r>
      <t>3.)</t>
    </r>
    <r>
      <rPr>
        <sz val="10"/>
        <color indexed="8"/>
        <rFont val="Arial CE"/>
        <family val="2"/>
      </rPr>
      <t xml:space="preserve"> Součástí nabídkové ceny je rovněž tzv. dodavatelská příprava stavby a dodavatelská dokumentace, kterou je </t>
    </r>
    <r>
      <rPr>
        <sz val="10"/>
        <rFont val="Arial CE"/>
        <family val="2"/>
      </rPr>
      <t>nutno předložit technickému dozoru investora, případně zástupci projektanta.</t>
    </r>
  </si>
  <si>
    <r>
      <t>4.)</t>
    </r>
    <r>
      <rPr>
        <sz val="10"/>
        <color indexed="8"/>
        <rFont val="Arial CE"/>
        <family val="2"/>
      </rPr>
      <t xml:space="preserve"> Bude-li dodavatel poskytovat projektovou dokumentaci k ocenění svým subdodavatelům, je nutno jej </t>
    </r>
    <r>
      <rPr>
        <sz val="10"/>
        <rFont val="Arial CE"/>
        <family val="2"/>
      </rPr>
      <t>seznámit se všemi skutečnostmi a podmínkami, určenými pro stanovení celkových nákladů i jednotkové ceny.</t>
    </r>
  </si>
  <si>
    <t>5.) V popisu stavebních materiálů jsou uvedeny hlavní stavební materiály, který prvek, konstrukci nebo její část charakterizují, v nabídce je však nutno uvažovat se všemi doplňkovými, pomocnými a nezbytnými materiály, jejichž použití vyplývá z příslušných technologických předpisů pro provádění jednotlivých části staveb tak, aby byl zachován požadavek na dokonalou funkci, vzhled, kvalitu, bezpečnost a trvanlivost těchto  jednotlivých částí konstrukce i konstrukce jako celku.</t>
  </si>
  <si>
    <r>
      <t>6.)</t>
    </r>
    <r>
      <rPr>
        <sz val="10"/>
        <color indexed="8"/>
        <rFont val="Arial CE"/>
        <family val="2"/>
      </rPr>
      <t xml:space="preserve"> Dodavatel je povinen podrobně prostudovat předloženou projektovou dokumentaci, Pokud dodavatel na základě s</t>
    </r>
    <r>
      <rPr>
        <sz val="10"/>
        <rFont val="Arial CE"/>
        <family val="2"/>
      </rPr>
      <t>vých odborných zkušeností zjistí, že v projektové dokumentaci není některá činnost či položka nutná pro dokončení předmětného díla uvedena, je povinen ji doplnit  do nabídky a ocenit ji.</t>
    </r>
  </si>
  <si>
    <r>
      <t xml:space="preserve">7.) </t>
    </r>
    <r>
      <rPr>
        <sz val="10"/>
        <color indexed="8"/>
        <rFont val="Arial CE"/>
        <family val="2"/>
      </rPr>
      <t>Pozdější připomínky a požadavky na vícepráce nebudou akceptovány.</t>
    </r>
  </si>
  <si>
    <t xml:space="preserve">SLEPÝ VÝKAZ </t>
  </si>
  <si>
    <t xml:space="preserve">  Podružný materiál + prořez</t>
  </si>
  <si>
    <t>LETNÍ KINO BOSKOVICE, SO 01Novostvba zázemí a prodeje vstupenek - ZDRAVOTECHNIKA</t>
  </si>
  <si>
    <t>452313131</t>
  </si>
  <si>
    <t>Podkladní bloky z betonu prostého C12/15 otevřený výkop</t>
  </si>
  <si>
    <t>452353101</t>
  </si>
  <si>
    <t>Bednění podkladních bloků otevřený výkop</t>
  </si>
  <si>
    <t>871265211</t>
  </si>
  <si>
    <t>Kanalizační potrubí z tvrdého PVC-systém KG tuhost třídy SN4 DN100</t>
  </si>
  <si>
    <t>871275211</t>
  </si>
  <si>
    <t>Kanalizační potrubí z tvrdého PVC-systém KG tuhost třídy SN4 DN125</t>
  </si>
  <si>
    <t>P</t>
  </si>
  <si>
    <t>011</t>
  </si>
  <si>
    <t>998011001</t>
  </si>
  <si>
    <t>Přesun hmot pro budovy zděné výšky do 6 m</t>
  </si>
  <si>
    <t>713000001</t>
  </si>
  <si>
    <t>PE trubice, síla st. 6mm, vnit.p. 22mm</t>
  </si>
  <si>
    <t>713000002</t>
  </si>
  <si>
    <t>PE trubice, síla st. 6mm, vnit.p. 25mm</t>
  </si>
  <si>
    <t>713000004</t>
  </si>
  <si>
    <t>PE trubice, síla st. 6mm, vnit.p. 32mm</t>
  </si>
  <si>
    <t>713000026</t>
  </si>
  <si>
    <t>PE trubice, tl. st. 20mm, vnit. pr. 22mm</t>
  </si>
  <si>
    <t>M</t>
  </si>
  <si>
    <t>A05</t>
  </si>
  <si>
    <t>998713201</t>
  </si>
  <si>
    <t>Přesun hmot pro izolace tepelné v objektech v do 6 m</t>
  </si>
  <si>
    <t>Vnitřní kanalizace</t>
  </si>
  <si>
    <t>721174024</t>
  </si>
  <si>
    <t>Potrubí kanalizační z PP hrdlové odpadní DN 70</t>
  </si>
  <si>
    <t>721174025</t>
  </si>
  <si>
    <t>Potrubí kanalizační z PP hrdlové odpadní DN 100</t>
  </si>
  <si>
    <t>721174041</t>
  </si>
  <si>
    <t>Potrubí kanalizační z PP hrdlové připojovací DN 32</t>
  </si>
  <si>
    <t>721174043</t>
  </si>
  <si>
    <t>Potrubí kanalizační z PP hrdlové připojovací DN 50</t>
  </si>
  <si>
    <t>721194105</t>
  </si>
  <si>
    <t>Vyvedení a upevnení odpadních vypustek D 50x1,8 mm</t>
  </si>
  <si>
    <t>721194109</t>
  </si>
  <si>
    <t>Vyvedení a upevnení odpadních vypustek D 110x2,3 mm</t>
  </si>
  <si>
    <t>721290111</t>
  </si>
  <si>
    <t>Zkouška těsnosti potrubí kanalizace vodou do DN 125</t>
  </si>
  <si>
    <t>721290123</t>
  </si>
  <si>
    <t>Zkouska tesnosti potrubí kanalizace kourem do DN 300</t>
  </si>
  <si>
    <t>721xxxxxxxx1</t>
  </si>
  <si>
    <t>Zápach uzáverka suchá k bojleru</t>
  </si>
  <si>
    <t>Střešní vtok DN 100</t>
  </si>
  <si>
    <t>721xxxxxxxx2</t>
  </si>
  <si>
    <t>Souprava větrací hlavice DN 100</t>
  </si>
  <si>
    <t>721xxxxxxxx6</t>
  </si>
  <si>
    <t>Podlažní sprchová vpust DN 50 s protizápachovou klapkou</t>
  </si>
  <si>
    <t>998721201</t>
  </si>
  <si>
    <t>Presun hmot pro vnitrní kanalizace v objektech v do 6 m</t>
  </si>
  <si>
    <t>722</t>
  </si>
  <si>
    <t>Vnitřní vodovod</t>
  </si>
  <si>
    <t>722000001</t>
  </si>
  <si>
    <t>Potrubí PPR  20x3,4 mm PN 20 vcet.montáze</t>
  </si>
  <si>
    <t>722000003</t>
  </si>
  <si>
    <t>Potrubí PPR 32x5.4 mm PN 20 vcet.montáze</t>
  </si>
  <si>
    <t>722000036</t>
  </si>
  <si>
    <t>Výtokový kohout mosazný  DN 15</t>
  </si>
  <si>
    <t>722000050</t>
  </si>
  <si>
    <t>Ventil PPR 20</t>
  </si>
  <si>
    <t>722000052</t>
  </si>
  <si>
    <t>Ventil PPR 32</t>
  </si>
  <si>
    <t>722220111</t>
  </si>
  <si>
    <t>Nástenka závitová K 247 pro vytokovy ventil G 1/2 s jedním závitem</t>
  </si>
  <si>
    <t>722220121</t>
  </si>
  <si>
    <t>Nástenka závitová K 247 pro baterii G 1/2 s jedním závitem</t>
  </si>
  <si>
    <t>pár</t>
  </si>
  <si>
    <t>722229101</t>
  </si>
  <si>
    <t>Montáž vodovodních armatur s jedním závitem G 1/2 ostatní typ</t>
  </si>
  <si>
    <t>722239101</t>
  </si>
  <si>
    <t>Montáz armatur vodovodních se dvema závity G 1/2</t>
  </si>
  <si>
    <t>722290226</t>
  </si>
  <si>
    <t>Zkouska tesnosti vodovodního potrubí závitového do DN 50</t>
  </si>
  <si>
    <t>722290234</t>
  </si>
  <si>
    <t>Proplach a dezinfekce vodovodního potrubí do DN 80</t>
  </si>
  <si>
    <t>722xxxxxxx2</t>
  </si>
  <si>
    <t>Potrubí PPR vícevrstvé 25x3,5 vcetne mont</t>
  </si>
  <si>
    <t>722xxxxxxx3</t>
  </si>
  <si>
    <t>Potrubí PPR vícevrstvé 32x4,4  vcetne mont</t>
  </si>
  <si>
    <t>998722201</t>
  </si>
  <si>
    <t>Vodovod vnitrní presun hmot vys -6m</t>
  </si>
  <si>
    <t>725</t>
  </si>
  <si>
    <t>Zařizovací předměty</t>
  </si>
  <si>
    <t>725119212</t>
  </si>
  <si>
    <t>Montáž klozetových mís kombinačních</t>
  </si>
  <si>
    <t>725129202</t>
  </si>
  <si>
    <t>Montáž pisoáru s automatickým splachováním</t>
  </si>
  <si>
    <t>725219201</t>
  </si>
  <si>
    <t>Montáz umyvadla se zápachovou uzáverko upevneny konzolami ostatní typ</t>
  </si>
  <si>
    <t>725319111</t>
  </si>
  <si>
    <t>Montáž dřezu jednoduchého ostatní typ</t>
  </si>
  <si>
    <t>725331111</t>
  </si>
  <si>
    <t>Výlevka keramická DN 100 se sklopnou plastovou mřížkou,nádržkou vč. mont.</t>
  </si>
  <si>
    <t>725532221</t>
  </si>
  <si>
    <t>Elektrický ohřívač zásobníkový akumulační  stojatý 50 l</t>
  </si>
  <si>
    <t>725532231</t>
  </si>
  <si>
    <t>Elektrický ohřívač zásobníkový akumulační  ležatý 125l</t>
  </si>
  <si>
    <t>725532234</t>
  </si>
  <si>
    <t>Elektrický ohřívač zásobníkový akumulační  ležatý 200 l</t>
  </si>
  <si>
    <t>725533211</t>
  </si>
  <si>
    <t>Elektrický ohřívač zásobníkový tlakový pod dřez 10 l</t>
  </si>
  <si>
    <t>725810405</t>
  </si>
  <si>
    <t>Ventily rohové s trub  G 1/2</t>
  </si>
  <si>
    <t>725829301</t>
  </si>
  <si>
    <t>Montáz baterie umyvadlové a drezové stojánkové G 1/2</t>
  </si>
  <si>
    <t>725841412</t>
  </si>
  <si>
    <t>Montáž baterie sprchové nástěnné s pevnou výškou sprchy</t>
  </si>
  <si>
    <t>725 xx-xxx3</t>
  </si>
  <si>
    <t>Pisoár s integrovaným radarovým spalchovačem - keramický</t>
  </si>
  <si>
    <t>725 xx-xxx4</t>
  </si>
  <si>
    <t>Klozet kombi s vodor odpadem včetně sedátka  a poklopu - standard</t>
  </si>
  <si>
    <t>725 xx-xxx7</t>
  </si>
  <si>
    <t>Umyvadlo keramické  55 cm s 1 otvorem standard</t>
  </si>
  <si>
    <t>725 xx-xxxx3</t>
  </si>
  <si>
    <t>Baterie umyvadlová stoján. standard</t>
  </si>
  <si>
    <t>725xxxxxx16</t>
  </si>
  <si>
    <t>Umyvadlo invalidní</t>
  </si>
  <si>
    <t>725xxxxxx17</t>
  </si>
  <si>
    <t>Klozet invalidní kombi vod.odpad + DURAPLASTOVÉ SEDÁTKO</t>
  </si>
  <si>
    <t>725xxxxxx22</t>
  </si>
  <si>
    <t>Dřezová baterie stoj.</t>
  </si>
  <si>
    <t>725xxxxxx23</t>
  </si>
  <si>
    <t>Sprchová baterie nástěnná s pevnou růžicí</t>
  </si>
  <si>
    <t>725xxxxxx26</t>
  </si>
  <si>
    <t>Výlevková baterie nástěnná s prodlouženým raménkem</t>
  </si>
  <si>
    <t>725xxxxxxx12</t>
  </si>
  <si>
    <t>Napájecí zdroj pro pisoáry 230/24 V</t>
  </si>
  <si>
    <t>998725201</t>
  </si>
  <si>
    <t>Zarizovací predm presun hmot v -6m</t>
  </si>
  <si>
    <t>10a</t>
  </si>
  <si>
    <t>96-004.RXX</t>
  </si>
  <si>
    <t>Likvidace stávající žumpy vč. hutněného zásypu kamenivem cca 4 m3</t>
  </si>
  <si>
    <t>Rezerva - není součástí předmětu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</si>
</sst>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"/>
  </numFmts>
  <fonts count="67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1"/>
      <name val="Arial CE"/>
      <family val="2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2"/>
      <color indexed="28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color indexed="18"/>
      <name val="Arial CE"/>
      <family val="2"/>
    </font>
    <font>
      <b/>
      <sz val="12"/>
      <color indexed="28"/>
      <name val="Arial CE"/>
      <family val="2"/>
    </font>
    <font>
      <sz val="8"/>
      <color indexed="8"/>
      <name val="Courier New"/>
      <family val="3"/>
    </font>
    <font>
      <b/>
      <i/>
      <sz val="8"/>
      <color indexed="8"/>
      <name val="Courier New"/>
      <family val="3"/>
    </font>
    <font>
      <b/>
      <i/>
      <sz val="8"/>
      <color indexed="8"/>
      <name val="Arial CE"/>
      <family val="2"/>
    </font>
    <font>
      <b/>
      <i/>
      <sz val="8"/>
      <color indexed="8"/>
      <name val="Courier New CE"/>
      <family val="3"/>
    </font>
    <font>
      <sz val="8"/>
      <color indexed="8"/>
      <name val="Courier New CE"/>
      <family val="3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8"/>
      <color indexed="8"/>
      <name val="Arial CE"/>
      <family val="2"/>
    </font>
    <font>
      <b/>
      <sz val="8"/>
      <color indexed="8"/>
      <name val="Courier New"/>
      <family val="3"/>
    </font>
    <font>
      <b/>
      <sz val="8"/>
      <color indexed="8"/>
      <name val="Arial CE"/>
      <family val="2"/>
    </font>
    <font>
      <b/>
      <sz val="8"/>
      <color indexed="8"/>
      <name val="Courier New CE"/>
      <family val="3"/>
    </font>
    <font>
      <sz val="8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color indexed="48"/>
      <name val="Arial CE"/>
      <family val="2"/>
    </font>
    <font>
      <b/>
      <u val="single"/>
      <sz val="10"/>
      <name val="Arial CE"/>
      <family val="2"/>
    </font>
    <font>
      <b/>
      <sz val="12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1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b/>
      <sz val="10"/>
      <color indexed="18"/>
      <name val="Arial Narrow"/>
      <family val="2"/>
    </font>
    <font>
      <b/>
      <sz val="10"/>
      <color indexed="28"/>
      <name val="Arial Narrow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21" fillId="5" borderId="54" xfId="20" applyNumberFormat="1" applyFont="1" applyFill="1" applyBorder="1" applyAlignment="1">
      <alignment horizontal="right" wrapText="1"/>
      <protection/>
    </xf>
    <xf numFmtId="3" fontId="15" fillId="0" borderId="0" xfId="20" applyNumberFormat="1" applyFont="1" applyAlignment="1">
      <alignment wrapText="1"/>
      <protection/>
    </xf>
    <xf numFmtId="49" fontId="2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23" fillId="0" borderId="12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right"/>
    </xf>
    <xf numFmtId="49" fontId="23" fillId="0" borderId="0" xfId="0" applyNumberFormat="1" applyFont="1"/>
    <xf numFmtId="49" fontId="24" fillId="0" borderId="12" xfId="0" applyNumberFormat="1" applyFont="1" applyBorder="1" applyAlignment="1">
      <alignment horizontal="left"/>
    </xf>
    <xf numFmtId="169" fontId="24" fillId="0" borderId="12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24" fillId="0" borderId="0" xfId="0" applyFont="1"/>
    <xf numFmtId="49" fontId="25" fillId="0" borderId="12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169" fontId="26" fillId="0" borderId="12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3" fontId="26" fillId="0" borderId="12" xfId="0" applyNumberFormat="1" applyFont="1" applyBorder="1" applyAlignment="1">
      <alignment horizontal="right"/>
    </xf>
    <xf numFmtId="49" fontId="26" fillId="0" borderId="12" xfId="0" applyNumberFormat="1" applyFont="1" applyBorder="1" applyAlignment="1">
      <alignment horizontal="left"/>
    </xf>
    <xf numFmtId="169" fontId="26" fillId="0" borderId="12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0" fontId="26" fillId="0" borderId="0" xfId="0" applyFont="1"/>
    <xf numFmtId="49" fontId="27" fillId="0" borderId="12" xfId="0" applyNumberFormat="1" applyFont="1" applyBorder="1" applyAlignment="1">
      <alignment horizontal="left"/>
    </xf>
    <xf numFmtId="169" fontId="27" fillId="0" borderId="12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3" fontId="27" fillId="0" borderId="12" xfId="0" applyNumberFormat="1" applyFont="1" applyBorder="1" applyAlignment="1">
      <alignment horizontal="right"/>
    </xf>
    <xf numFmtId="0" fontId="27" fillId="0" borderId="0" xfId="0" applyFont="1"/>
    <xf numFmtId="49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169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29" fillId="0" borderId="0" xfId="0" applyFont="1"/>
    <xf numFmtId="49" fontId="30" fillId="0" borderId="0" xfId="0" applyNumberFormat="1" applyFont="1"/>
    <xf numFmtId="0" fontId="31" fillId="0" borderId="0" xfId="0" applyFont="1"/>
    <xf numFmtId="3" fontId="26" fillId="0" borderId="12" xfId="0" applyNumberFormat="1" applyFont="1" applyBorder="1" applyAlignment="1">
      <alignment horizontal="right"/>
    </xf>
    <xf numFmtId="0" fontId="32" fillId="0" borderId="0" xfId="0" applyFont="1"/>
    <xf numFmtId="49" fontId="33" fillId="0" borderId="0" xfId="0" applyNumberFormat="1" applyFont="1" applyBorder="1" applyAlignment="1" applyProtection="1">
      <alignment horizontal="left"/>
      <protection/>
    </xf>
    <xf numFmtId="49" fontId="34" fillId="0" borderId="0" xfId="0" applyNumberFormat="1" applyFont="1" applyBorder="1" applyAlignment="1" applyProtection="1">
      <alignment horizontal="left"/>
      <protection/>
    </xf>
    <xf numFmtId="49" fontId="35" fillId="0" borderId="0" xfId="0" applyNumberFormat="1" applyFont="1" applyBorder="1" applyAlignment="1">
      <alignment horizontal="left"/>
    </xf>
    <xf numFmtId="165" fontId="36" fillId="0" borderId="0" xfId="0" applyNumberFormat="1" applyFont="1" applyBorder="1" applyAlignment="1" applyProtection="1">
      <alignment horizontal="right" shrinkToFit="1"/>
      <protection/>
    </xf>
    <xf numFmtId="49" fontId="36" fillId="0" borderId="0" xfId="0" applyNumberFormat="1" applyFont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2" fontId="36" fillId="0" borderId="0" xfId="0" applyNumberFormat="1" applyFont="1" applyBorder="1" applyAlignment="1">
      <alignment horizontal="right"/>
    </xf>
    <xf numFmtId="2" fontId="37" fillId="0" borderId="0" xfId="0" applyNumberFormat="1" applyFont="1" applyBorder="1" applyAlignment="1" applyProtection="1">
      <alignment horizontal="right"/>
      <protection hidden="1"/>
    </xf>
    <xf numFmtId="0" fontId="38" fillId="0" borderId="0" xfId="0" applyFont="1"/>
    <xf numFmtId="0" fontId="0" fillId="0" borderId="0" xfId="0" applyFont="1"/>
    <xf numFmtId="49" fontId="37" fillId="0" borderId="0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165" fontId="37" fillId="0" borderId="0" xfId="0" applyNumberFormat="1" applyFont="1" applyBorder="1" applyAlignment="1" applyProtection="1">
      <alignment horizontal="right" shrinkToFit="1"/>
      <protection/>
    </xf>
    <xf numFmtId="0" fontId="37" fillId="0" borderId="0" xfId="0" applyNumberFormat="1" applyFont="1" applyBorder="1" applyAlignment="1">
      <alignment horizontal="left"/>
    </xf>
    <xf numFmtId="2" fontId="37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left"/>
    </xf>
    <xf numFmtId="49" fontId="41" fillId="0" borderId="0" xfId="0" applyNumberFormat="1" applyFont="1" applyBorder="1" applyAlignment="1" applyProtection="1">
      <alignment horizontal="left"/>
      <protection/>
    </xf>
    <xf numFmtId="2" fontId="41" fillId="0" borderId="0" xfId="0" applyNumberFormat="1" applyFont="1" applyBorder="1" applyAlignment="1" applyProtection="1">
      <alignment horizontal="right"/>
      <protection hidden="1"/>
    </xf>
    <xf numFmtId="49" fontId="37" fillId="0" borderId="0" xfId="0" applyNumberFormat="1" applyFont="1" applyBorder="1" applyAlignment="1" applyProtection="1">
      <alignment horizontal="left"/>
      <protection/>
    </xf>
    <xf numFmtId="49" fontId="42" fillId="0" borderId="0" xfId="0" applyNumberFormat="1" applyFont="1" applyBorder="1" applyAlignment="1">
      <alignment horizontal="left"/>
    </xf>
    <xf numFmtId="3" fontId="43" fillId="0" borderId="0" xfId="0" applyNumberFormat="1" applyFont="1" applyBorder="1" applyAlignment="1" applyProtection="1">
      <alignment horizontal="right"/>
      <protection hidden="1"/>
    </xf>
    <xf numFmtId="3" fontId="37" fillId="0" borderId="0" xfId="0" applyNumberFormat="1" applyFont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right"/>
    </xf>
    <xf numFmtId="4" fontId="37" fillId="6" borderId="0" xfId="0" applyNumberFormat="1" applyFont="1" applyFill="1" applyBorder="1" applyAlignment="1" applyProtection="1">
      <alignment horizontal="right"/>
      <protection hidden="1"/>
    </xf>
    <xf numFmtId="0" fontId="38" fillId="6" borderId="0" xfId="0" applyFont="1" applyFill="1"/>
    <xf numFmtId="4" fontId="37" fillId="6" borderId="0" xfId="0" applyNumberFormat="1" applyFont="1" applyFill="1" applyBorder="1" applyAlignment="1">
      <alignment horizontal="right"/>
    </xf>
    <xf numFmtId="4" fontId="41" fillId="6" borderId="0" xfId="0" applyNumberFormat="1" applyFont="1" applyFill="1" applyBorder="1" applyAlignment="1" applyProtection="1">
      <alignment horizontal="right"/>
      <protection hidden="1"/>
    </xf>
    <xf numFmtId="2" fontId="37" fillId="6" borderId="0" xfId="0" applyNumberFormat="1" applyFont="1" applyFill="1" applyBorder="1" applyAlignment="1">
      <alignment horizontal="right"/>
    </xf>
    <xf numFmtId="2" fontId="37" fillId="6" borderId="0" xfId="0" applyNumberFormat="1" applyFont="1" applyFill="1" applyBorder="1" applyAlignment="1" applyProtection="1">
      <alignment horizontal="right"/>
      <protection hidden="1"/>
    </xf>
    <xf numFmtId="0" fontId="0" fillId="6" borderId="0" xfId="0" applyFont="1" applyFill="1"/>
    <xf numFmtId="49" fontId="33" fillId="0" borderId="0" xfId="0" applyNumberFormat="1" applyFont="1" applyBorder="1" applyAlignment="1">
      <alignment horizontal="left"/>
    </xf>
    <xf numFmtId="165" fontId="33" fillId="0" borderId="0" xfId="0" applyNumberFormat="1" applyFont="1" applyBorder="1" applyAlignment="1" applyProtection="1">
      <alignment horizontal="right" shrinkToFit="1"/>
      <protection/>
    </xf>
    <xf numFmtId="0" fontId="33" fillId="0" borderId="0" xfId="0" applyNumberFormat="1" applyFont="1" applyBorder="1" applyAlignment="1">
      <alignment horizontal="left"/>
    </xf>
    <xf numFmtId="2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 applyProtection="1">
      <alignment horizontal="right"/>
      <protection hidden="1"/>
    </xf>
    <xf numFmtId="4" fontId="33" fillId="7" borderId="0" xfId="0" applyNumberFormat="1" applyFont="1" applyFill="1" applyBorder="1" applyAlignment="1" applyProtection="1">
      <alignment horizontal="right"/>
      <protection hidden="1"/>
    </xf>
    <xf numFmtId="0" fontId="33" fillId="6" borderId="0" xfId="0" applyNumberFormat="1" applyFont="1" applyFill="1" applyBorder="1" applyAlignment="1">
      <alignment horizontal="left"/>
    </xf>
    <xf numFmtId="4" fontId="33" fillId="0" borderId="0" xfId="0" applyNumberFormat="1" applyFont="1" applyBorder="1" applyAlignment="1" applyProtection="1">
      <alignment horizontal="right"/>
      <protection hidden="1"/>
    </xf>
    <xf numFmtId="0" fontId="44" fillId="0" borderId="0" xfId="0" applyFont="1" applyBorder="1"/>
    <xf numFmtId="4" fontId="37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/>
    <xf numFmtId="0" fontId="8" fillId="0" borderId="0" xfId="0" applyFont="1" applyBorder="1" applyAlignment="1">
      <alignment horizontal="left" vertical="center" wrapText="1"/>
    </xf>
    <xf numFmtId="4" fontId="33" fillId="8" borderId="0" xfId="0" applyNumberFormat="1" applyFont="1" applyFill="1" applyBorder="1" applyAlignment="1" applyProtection="1">
      <alignment horizontal="right"/>
      <protection hidden="1"/>
    </xf>
    <xf numFmtId="0" fontId="8" fillId="6" borderId="0" xfId="0" applyNumberFormat="1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vertical="top"/>
    </xf>
    <xf numFmtId="0" fontId="8" fillId="6" borderId="0" xfId="0" applyNumberFormat="1" applyFont="1" applyFill="1" applyBorder="1" applyAlignment="1">
      <alignment vertical="top"/>
    </xf>
    <xf numFmtId="4" fontId="8" fillId="6" borderId="0" xfId="0" applyNumberFormat="1" applyFont="1" applyFill="1" applyBorder="1" applyAlignment="1">
      <alignment vertical="top"/>
    </xf>
    <xf numFmtId="0" fontId="8" fillId="6" borderId="0" xfId="0" applyNumberFormat="1" applyFont="1" applyFill="1" applyBorder="1" applyAlignment="1">
      <alignment horizontal="left" vertical="top" wrapText="1"/>
    </xf>
    <xf numFmtId="0" fontId="45" fillId="0" borderId="56" xfId="0" applyFont="1" applyFill="1" applyBorder="1" applyAlignment="1">
      <alignment horizontal="left" wrapText="1"/>
    </xf>
    <xf numFmtId="4" fontId="8" fillId="6" borderId="0" xfId="0" applyNumberFormat="1" applyFont="1" applyFill="1" applyBorder="1" applyAlignment="1">
      <alignment horizontal="left" vertical="top"/>
    </xf>
    <xf numFmtId="0" fontId="46" fillId="0" borderId="0" xfId="0" applyFont="1"/>
    <xf numFmtId="49" fontId="39" fillId="6" borderId="0" xfId="0" applyNumberFormat="1" applyFont="1" applyFill="1" applyBorder="1" applyAlignment="1">
      <alignment horizontal="left"/>
    </xf>
    <xf numFmtId="165" fontId="33" fillId="6" borderId="0" xfId="0" applyNumberFormat="1" applyFont="1" applyFill="1" applyBorder="1" applyAlignment="1" applyProtection="1">
      <alignment horizontal="right" shrinkToFit="1"/>
      <protection/>
    </xf>
    <xf numFmtId="49" fontId="33" fillId="6" borderId="0" xfId="0" applyNumberFormat="1" applyFont="1" applyFill="1" applyBorder="1" applyAlignment="1">
      <alignment horizontal="left"/>
    </xf>
    <xf numFmtId="2" fontId="33" fillId="6" borderId="0" xfId="0" applyNumberFormat="1" applyFont="1" applyFill="1" applyBorder="1" applyAlignment="1">
      <alignment horizontal="right"/>
    </xf>
    <xf numFmtId="2" fontId="33" fillId="6" borderId="0" xfId="0" applyNumberFormat="1" applyFont="1" applyFill="1" applyBorder="1" applyAlignment="1" applyProtection="1">
      <alignment horizontal="right"/>
      <protection hidden="1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 wrapText="1"/>
    </xf>
    <xf numFmtId="4" fontId="0" fillId="6" borderId="0" xfId="0" applyNumberFormat="1" applyFont="1" applyFill="1" applyBorder="1" applyAlignment="1">
      <alignment horizontal="left" wrapText="1"/>
    </xf>
    <xf numFmtId="2" fontId="0" fillId="6" borderId="0" xfId="0" applyNumberFormat="1" applyFont="1" applyFill="1" applyBorder="1" applyAlignment="1">
      <alignment horizontal="left" wrapText="1"/>
    </xf>
    <xf numFmtId="49" fontId="37" fillId="6" borderId="0" xfId="0" applyNumberFormat="1" applyFont="1" applyFill="1" applyBorder="1" applyAlignment="1" applyProtection="1">
      <alignment horizontal="left"/>
      <protection/>
    </xf>
    <xf numFmtId="165" fontId="37" fillId="6" borderId="0" xfId="0" applyNumberFormat="1" applyFont="1" applyFill="1" applyBorder="1" applyAlignment="1" applyProtection="1">
      <alignment horizontal="right" shrinkToFit="1"/>
      <protection/>
    </xf>
    <xf numFmtId="49" fontId="37" fillId="6" borderId="0" xfId="0" applyNumberFormat="1" applyFont="1" applyFill="1" applyBorder="1" applyAlignment="1">
      <alignment horizontal="left"/>
    </xf>
    <xf numFmtId="0" fontId="37" fillId="6" borderId="0" xfId="0" applyNumberFormat="1" applyFont="1" applyFill="1" applyBorder="1" applyAlignment="1">
      <alignment horizontal="left"/>
    </xf>
    <xf numFmtId="49" fontId="33" fillId="6" borderId="0" xfId="0" applyNumberFormat="1" applyFont="1" applyFill="1" applyBorder="1" applyAlignment="1" applyProtection="1">
      <alignment horizontal="left"/>
      <protection/>
    </xf>
    <xf numFmtId="49" fontId="42" fillId="6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/>
    <xf numFmtId="0" fontId="30" fillId="0" borderId="0" xfId="0" applyFont="1"/>
    <xf numFmtId="4" fontId="0" fillId="0" borderId="0" xfId="0" applyNumberFormat="1" applyFont="1"/>
    <xf numFmtId="4" fontId="30" fillId="0" borderId="0" xfId="0" applyNumberFormat="1" applyFont="1"/>
    <xf numFmtId="0" fontId="48" fillId="0" borderId="0" xfId="0" applyFont="1"/>
    <xf numFmtId="0" fontId="49" fillId="0" borderId="0" xfId="0" applyFont="1"/>
    <xf numFmtId="4" fontId="49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0" fillId="0" borderId="0" xfId="0" applyFont="1" applyAlignment="1">
      <alignment horizontal="center"/>
    </xf>
    <xf numFmtId="0" fontId="30" fillId="0" borderId="0" xfId="0" applyFont="1"/>
    <xf numFmtId="4" fontId="30" fillId="0" borderId="0" xfId="0" applyNumberFormat="1" applyFont="1"/>
    <xf numFmtId="0" fontId="51" fillId="0" borderId="0" xfId="0" applyFont="1" applyAlignment="1">
      <alignment vertical="top"/>
    </xf>
    <xf numFmtId="0" fontId="51" fillId="9" borderId="57" xfId="0" applyFont="1" applyFill="1" applyBorder="1" applyAlignment="1">
      <alignment horizontal="right" vertical="top"/>
    </xf>
    <xf numFmtId="0" fontId="51" fillId="9" borderId="57" xfId="0" applyFont="1" applyFill="1" applyBorder="1" applyAlignment="1">
      <alignment vertical="top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vertical="top" wrapText="1"/>
    </xf>
    <xf numFmtId="2" fontId="52" fillId="0" borderId="0" xfId="0" applyNumberFormat="1" applyFont="1" applyAlignment="1">
      <alignment vertical="top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vertical="top" wrapText="1"/>
    </xf>
    <xf numFmtId="2" fontId="51" fillId="0" borderId="0" xfId="0" applyNumberFormat="1" applyFont="1" applyAlignment="1">
      <alignment vertical="top"/>
    </xf>
    <xf numFmtId="0" fontId="52" fillId="0" borderId="58" xfId="0" applyFont="1" applyBorder="1" applyAlignment="1">
      <alignment horizontal="right" vertical="top"/>
    </xf>
    <xf numFmtId="0" fontId="52" fillId="0" borderId="58" xfId="0" applyFont="1" applyBorder="1" applyAlignment="1">
      <alignment vertical="top" wrapText="1"/>
    </xf>
    <xf numFmtId="2" fontId="52" fillId="0" borderId="58" xfId="0" applyNumberFormat="1" applyFont="1" applyBorder="1" applyAlignment="1">
      <alignment vertical="top"/>
    </xf>
    <xf numFmtId="0" fontId="52" fillId="0" borderId="59" xfId="0" applyFont="1" applyBorder="1" applyAlignment="1">
      <alignment horizontal="right" vertical="top"/>
    </xf>
    <xf numFmtId="0" fontId="52" fillId="0" borderId="59" xfId="0" applyFont="1" applyBorder="1" applyAlignment="1">
      <alignment vertical="top" wrapText="1"/>
    </xf>
    <xf numFmtId="2" fontId="52" fillId="0" borderId="59" xfId="0" applyNumberFormat="1" applyFont="1" applyBorder="1" applyAlignment="1">
      <alignment vertical="top"/>
    </xf>
    <xf numFmtId="0" fontId="51" fillId="9" borderId="57" xfId="0" applyFont="1" applyFill="1" applyBorder="1" applyAlignment="1">
      <alignment horizontal="left" vertical="top"/>
    </xf>
    <xf numFmtId="1" fontId="51" fillId="0" borderId="0" xfId="0" applyNumberFormat="1" applyFont="1" applyAlignment="1">
      <alignment horizontal="right" vertical="top"/>
    </xf>
    <xf numFmtId="49" fontId="51" fillId="0" borderId="0" xfId="0" applyNumberFormat="1" applyFont="1" applyAlignment="1">
      <alignment horizontal="left" vertical="top" wrapText="1"/>
    </xf>
    <xf numFmtId="2" fontId="51" fillId="0" borderId="0" xfId="0" applyNumberFormat="1" applyFont="1" applyAlignment="1">
      <alignment horizontal="right" vertical="top"/>
    </xf>
    <xf numFmtId="9" fontId="51" fillId="0" borderId="0" xfId="0" applyNumberFormat="1" applyFont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1" fillId="0" borderId="59" xfId="0" applyFont="1" applyBorder="1" applyAlignment="1">
      <alignment vertical="top"/>
    </xf>
    <xf numFmtId="2" fontId="53" fillId="0" borderId="59" xfId="0" applyNumberFormat="1" applyFont="1" applyBorder="1" applyAlignment="1">
      <alignment horizontal="right" vertical="top"/>
    </xf>
    <xf numFmtId="0" fontId="54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33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3" fillId="7" borderId="0" xfId="0" applyNumberFormat="1" applyFont="1" applyFill="1" applyBorder="1" applyAlignment="1" applyProtection="1">
      <alignment horizontal="right"/>
      <protection hidden="1"/>
    </xf>
    <xf numFmtId="0" fontId="33" fillId="6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6" borderId="0" xfId="0" applyFont="1" applyFill="1" applyBorder="1"/>
    <xf numFmtId="4" fontId="33" fillId="6" borderId="0" xfId="0" applyNumberFormat="1" applyFont="1" applyFill="1" applyBorder="1" applyAlignment="1" applyProtection="1">
      <alignment horizontal="right"/>
      <protection hidden="1"/>
    </xf>
    <xf numFmtId="0" fontId="8" fillId="6" borderId="0" xfId="0" applyFont="1" applyFill="1" applyBorder="1" applyAlignment="1">
      <alignment horizontal="left" vertical="top"/>
    </xf>
    <xf numFmtId="0" fontId="37" fillId="6" borderId="0" xfId="0" applyNumberFormat="1" applyFont="1" applyFill="1" applyBorder="1" applyAlignment="1">
      <alignment horizontal="center"/>
    </xf>
    <xf numFmtId="4" fontId="0" fillId="0" borderId="0" xfId="0" applyNumberFormat="1" applyFont="1"/>
    <xf numFmtId="49" fontId="39" fillId="0" borderId="0" xfId="0" applyNumberFormat="1" applyFont="1" applyBorder="1" applyAlignment="1">
      <alignment horizontal="left" wrapText="1"/>
    </xf>
    <xf numFmtId="0" fontId="38" fillId="0" borderId="0" xfId="0" applyFont="1" applyBorder="1"/>
    <xf numFmtId="0" fontId="38" fillId="6" borderId="0" xfId="0" applyFont="1" applyFill="1" applyBorder="1"/>
    <xf numFmtId="0" fontId="0" fillId="6" borderId="0" xfId="0" applyFont="1" applyFill="1"/>
    <xf numFmtId="0" fontId="0" fillId="0" borderId="0" xfId="0" applyAlignment="1">
      <alignment vertical="center"/>
    </xf>
    <xf numFmtId="0" fontId="23" fillId="3" borderId="60" xfId="0" applyFont="1" applyFill="1" applyBorder="1" applyAlignment="1">
      <alignment horizontal="left" vertical="center"/>
    </xf>
    <xf numFmtId="0" fontId="23" fillId="3" borderId="61" xfId="0" applyFont="1" applyFill="1" applyBorder="1" applyAlignment="1">
      <alignment horizontal="left" vertical="center"/>
    </xf>
    <xf numFmtId="0" fontId="26" fillId="10" borderId="3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3" borderId="62" xfId="0" applyNumberFormat="1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center" vertical="center"/>
    </xf>
    <xf numFmtId="3" fontId="26" fillId="3" borderId="63" xfId="0" applyNumberFormat="1" applyFont="1" applyFill="1" applyBorder="1" applyAlignment="1">
      <alignment horizontal="center" vertical="center"/>
    </xf>
    <xf numFmtId="3" fontId="26" fillId="3" borderId="64" xfId="0" applyNumberFormat="1" applyFont="1" applyFill="1" applyBorder="1" applyAlignment="1">
      <alignment horizontal="center" vertical="center"/>
    </xf>
    <xf numFmtId="0" fontId="23" fillId="4" borderId="62" xfId="0" applyFont="1" applyFill="1" applyBorder="1" applyAlignment="1">
      <alignment vertical="center"/>
    </xf>
    <xf numFmtId="0" fontId="23" fillId="4" borderId="63" xfId="0" applyFont="1" applyFill="1" applyBorder="1" applyAlignment="1">
      <alignment horizontal="left" vertical="center"/>
    </xf>
    <xf numFmtId="167" fontId="23" fillId="4" borderId="63" xfId="0" applyNumberFormat="1" applyFont="1" applyFill="1" applyBorder="1" applyAlignment="1">
      <alignment horizontal="right" vertical="center"/>
    </xf>
    <xf numFmtId="167" fontId="23" fillId="4" borderId="63" xfId="0" applyNumberFormat="1" applyFont="1" applyFill="1" applyBorder="1" applyAlignment="1">
      <alignment horizontal="center" vertical="center"/>
    </xf>
    <xf numFmtId="167" fontId="23" fillId="4" borderId="64" xfId="0" applyNumberFormat="1" applyFont="1" applyFill="1" applyBorder="1" applyAlignment="1">
      <alignment horizontal="center" vertical="center"/>
    </xf>
    <xf numFmtId="3" fontId="26" fillId="3" borderId="63" xfId="0" applyNumberFormat="1" applyFont="1" applyFill="1" applyBorder="1" applyAlignment="1">
      <alignment horizontal="right" vertical="center"/>
    </xf>
    <xf numFmtId="3" fontId="26" fillId="3" borderId="64" xfId="0" applyNumberFormat="1" applyFont="1" applyFill="1" applyBorder="1" applyAlignment="1">
      <alignment horizontal="right" vertical="center"/>
    </xf>
    <xf numFmtId="0" fontId="55" fillId="10" borderId="1" xfId="0" applyFont="1" applyFill="1" applyBorder="1" applyAlignment="1">
      <alignment vertical="center"/>
    </xf>
    <xf numFmtId="0" fontId="55" fillId="10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55" fillId="1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12" borderId="63" xfId="0" applyFill="1" applyBorder="1" applyAlignment="1">
      <alignment vertical="center"/>
    </xf>
    <xf numFmtId="49" fontId="26" fillId="0" borderId="63" xfId="0" applyNumberFormat="1" applyFont="1" applyFill="1" applyBorder="1" applyAlignment="1">
      <alignment horizontal="center" vertical="top"/>
    </xf>
    <xf numFmtId="49" fontId="26" fillId="0" borderId="63" xfId="0" applyNumberFormat="1" applyFont="1" applyFill="1" applyBorder="1" applyAlignment="1">
      <alignment vertical="top"/>
    </xf>
    <xf numFmtId="0" fontId="26" fillId="0" borderId="63" xfId="0" applyNumberFormat="1" applyFont="1" applyFill="1" applyBorder="1" applyAlignment="1">
      <alignment horizontal="center" vertical="top"/>
    </xf>
    <xf numFmtId="3" fontId="26" fillId="0" borderId="63" xfId="0" applyNumberFormat="1" applyFont="1" applyFill="1" applyBorder="1" applyAlignment="1">
      <alignment horizontal="center" vertical="top"/>
    </xf>
    <xf numFmtId="49" fontId="26" fillId="0" borderId="63" xfId="0" applyNumberFormat="1" applyFont="1" applyFill="1" applyBorder="1" applyAlignment="1">
      <alignment vertical="top"/>
    </xf>
    <xf numFmtId="49" fontId="26" fillId="4" borderId="63" xfId="0" applyNumberFormat="1" applyFont="1" applyFill="1" applyBorder="1" applyAlignment="1">
      <alignment horizontal="center" vertical="center"/>
    </xf>
    <xf numFmtId="49" fontId="23" fillId="4" borderId="63" xfId="0" applyNumberFormat="1" applyFont="1" applyFill="1" applyBorder="1" applyAlignment="1">
      <alignment vertical="center"/>
    </xf>
    <xf numFmtId="0" fontId="26" fillId="4" borderId="63" xfId="0" applyNumberFormat="1" applyFont="1" applyFill="1" applyBorder="1" applyAlignment="1">
      <alignment horizontal="center" vertical="center"/>
    </xf>
    <xf numFmtId="3" fontId="26" fillId="4" borderId="63" xfId="0" applyNumberFormat="1" applyFont="1" applyFill="1" applyBorder="1" applyAlignment="1">
      <alignment horizontal="center" vertical="center"/>
    </xf>
    <xf numFmtId="3" fontId="23" fillId="4" borderId="63" xfId="0" applyNumberFormat="1" applyFont="1" applyFill="1" applyBorder="1" applyAlignment="1">
      <alignment horizontal="center" vertical="center"/>
    </xf>
    <xf numFmtId="49" fontId="26" fillId="0" borderId="63" xfId="0" applyNumberFormat="1" applyFont="1" applyFill="1" applyBorder="1" applyAlignment="1">
      <alignment vertical="top" wrapText="1"/>
    </xf>
    <xf numFmtId="49" fontId="63" fillId="0" borderId="0" xfId="0" applyNumberFormat="1" applyFont="1" applyAlignment="1">
      <alignment horizontal="left"/>
    </xf>
    <xf numFmtId="169" fontId="63" fillId="0" borderId="0" xfId="0" applyNumberFormat="1" applyFont="1" applyAlignment="1">
      <alignment horizontal="right"/>
    </xf>
    <xf numFmtId="4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/>
    </xf>
    <xf numFmtId="49" fontId="64" fillId="0" borderId="12" xfId="0" applyNumberFormat="1" applyFont="1" applyBorder="1" applyAlignment="1">
      <alignment horizontal="left"/>
    </xf>
    <xf numFmtId="169" fontId="64" fillId="0" borderId="12" xfId="0" applyNumberFormat="1" applyFont="1" applyBorder="1" applyAlignment="1">
      <alignment horizontal="right"/>
    </xf>
    <xf numFmtId="4" fontId="64" fillId="0" borderId="12" xfId="0" applyNumberFormat="1" applyFont="1" applyBorder="1" applyAlignment="1">
      <alignment horizontal="right"/>
    </xf>
    <xf numFmtId="3" fontId="64" fillId="0" borderId="12" xfId="0" applyNumberFormat="1" applyFont="1" applyBorder="1" applyAlignment="1">
      <alignment horizontal="right"/>
    </xf>
    <xf numFmtId="49" fontId="65" fillId="0" borderId="12" xfId="0" applyNumberFormat="1" applyFont="1" applyBorder="1" applyAlignment="1">
      <alignment horizontal="left"/>
    </xf>
    <xf numFmtId="169" fontId="65" fillId="0" borderId="12" xfId="0" applyNumberFormat="1" applyFont="1" applyBorder="1" applyAlignment="1">
      <alignment horizontal="right"/>
    </xf>
    <xf numFmtId="4" fontId="65" fillId="0" borderId="12" xfId="0" applyNumberFormat="1" applyFont="1" applyBorder="1" applyAlignment="1">
      <alignment horizontal="right"/>
    </xf>
    <xf numFmtId="3" fontId="65" fillId="0" borderId="12" xfId="0" applyNumberFormat="1" applyFont="1" applyBorder="1" applyAlignment="1">
      <alignment horizontal="right"/>
    </xf>
    <xf numFmtId="49" fontId="3" fillId="13" borderId="4" xfId="0" applyNumberFormat="1" applyFont="1" applyFill="1" applyBorder="1" applyAlignment="1">
      <alignment horizontal="left"/>
    </xf>
    <xf numFmtId="0" fontId="3" fillId="13" borderId="0" xfId="0" applyFont="1" applyFill="1" applyBorder="1" applyAlignment="1">
      <alignment horizontal="left"/>
    </xf>
    <xf numFmtId="0" fontId="3" fillId="13" borderId="0" xfId="0" applyFont="1" applyFill="1" applyBorder="1"/>
    <xf numFmtId="164" fontId="3" fillId="13" borderId="5" xfId="0" applyNumberFormat="1" applyFont="1" applyFill="1" applyBorder="1"/>
    <xf numFmtId="3" fontId="4" fillId="13" borderId="15" xfId="0" applyNumberFormat="1" applyFont="1" applyFill="1" applyBorder="1" applyAlignment="1">
      <alignment horizontal="right"/>
    </xf>
    <xf numFmtId="3" fontId="3" fillId="13" borderId="5" xfId="0" applyNumberFormat="1" applyFont="1" applyFill="1" applyBorder="1" applyAlignment="1">
      <alignment horizontal="right"/>
    </xf>
    <xf numFmtId="3" fontId="3" fillId="13" borderId="15" xfId="0" applyNumberFormat="1" applyFont="1" applyFill="1" applyBorder="1" applyAlignment="1">
      <alignment horizontal="right"/>
    </xf>
    <xf numFmtId="49" fontId="3" fillId="13" borderId="15" xfId="0" applyNumberFormat="1" applyFont="1" applyFill="1" applyBorder="1" applyAlignment="1">
      <alignment horizontal="left"/>
    </xf>
    <xf numFmtId="0" fontId="3" fillId="13" borderId="4" xfId="0" applyFont="1" applyFill="1" applyBorder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3" fontId="6" fillId="10" borderId="11" xfId="0" applyNumberFormat="1" applyFont="1" applyFill="1" applyBorder="1" applyAlignment="1">
      <alignment horizontal="right" vertical="center"/>
    </xf>
    <xf numFmtId="3" fontId="6" fillId="10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6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67" xfId="20" applyFont="1" applyBorder="1" applyAlignment="1">
      <alignment horizontal="center"/>
      <protection/>
    </xf>
    <xf numFmtId="0" fontId="1" fillId="0" borderId="68" xfId="20" applyFont="1" applyBorder="1" applyAlignment="1">
      <alignment horizontal="center"/>
      <protection/>
    </xf>
    <xf numFmtId="0" fontId="1" fillId="0" borderId="69" xfId="20" applyFont="1" applyBorder="1" applyAlignment="1">
      <alignment horizontal="center"/>
      <protection/>
    </xf>
    <xf numFmtId="0" fontId="1" fillId="0" borderId="70" xfId="20" applyFont="1" applyBorder="1" applyAlignment="1">
      <alignment horizontal="center"/>
      <protection/>
    </xf>
    <xf numFmtId="0" fontId="1" fillId="0" borderId="7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7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49" fontId="16" fillId="5" borderId="73" xfId="20" applyNumberFormat="1" applyFont="1" applyFill="1" applyBorder="1" applyAlignment="1">
      <alignment horizontal="left" wrapText="1"/>
      <protection/>
    </xf>
    <xf numFmtId="49" fontId="17" fillId="0" borderId="74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9" xfId="20" applyNumberFormat="1" applyFont="1" applyBorder="1" applyAlignment="1">
      <alignment horizontal="center"/>
      <protection/>
    </xf>
    <xf numFmtId="0" fontId="1" fillId="0" borderId="7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72" xfId="20" applyFont="1" applyBorder="1" applyAlignment="1">
      <alignment horizontal="center" shrinkToFi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9" fontId="21" fillId="5" borderId="73" xfId="20" applyNumberFormat="1" applyFont="1" applyFill="1" applyBorder="1" applyAlignment="1">
      <alignment horizontal="left" wrapText="1"/>
      <protection/>
    </xf>
    <xf numFmtId="0" fontId="55" fillId="14" borderId="1" xfId="0" applyFont="1" applyFill="1" applyBorder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14" borderId="3" xfId="0" applyFont="1" applyFill="1" applyBorder="1" applyAlignment="1">
      <alignment horizontal="center" vertical="center" wrapText="1"/>
    </xf>
    <xf numFmtId="0" fontId="23" fillId="3" borderId="75" xfId="0" applyFont="1" applyFill="1" applyBorder="1" applyAlignment="1">
      <alignment horizontal="left" vertical="center"/>
    </xf>
    <xf numFmtId="0" fontId="23" fillId="3" borderId="7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6" fillId="3" borderId="77" xfId="0" applyFont="1" applyFill="1" applyBorder="1" applyAlignment="1">
      <alignment horizontal="left" vertical="center" wrapText="1" indent="1"/>
    </xf>
    <xf numFmtId="0" fontId="26" fillId="3" borderId="78" xfId="0" applyFont="1" applyFill="1" applyBorder="1" applyAlignment="1">
      <alignment horizontal="left" vertical="center" wrapText="1" indent="1"/>
    </xf>
    <xf numFmtId="0" fontId="26" fillId="3" borderId="79" xfId="0" applyFont="1" applyFill="1" applyBorder="1" applyAlignment="1">
      <alignment horizontal="left" vertical="center" wrapText="1" indent="1"/>
    </xf>
    <xf numFmtId="0" fontId="23" fillId="3" borderId="80" xfId="0" applyFont="1" applyFill="1" applyBorder="1" applyAlignment="1">
      <alignment horizontal="left" vertical="center"/>
    </xf>
    <xf numFmtId="0" fontId="23" fillId="3" borderId="81" xfId="0" applyFont="1" applyFill="1" applyBorder="1" applyAlignment="1">
      <alignment horizontal="left" vertical="center"/>
    </xf>
    <xf numFmtId="0" fontId="23" fillId="3" borderId="82" xfId="0" applyFont="1" applyFill="1" applyBorder="1" applyAlignment="1">
      <alignment horizontal="left" vertical="center"/>
    </xf>
    <xf numFmtId="0" fontId="23" fillId="3" borderId="83" xfId="0" applyFont="1" applyFill="1" applyBorder="1" applyAlignment="1">
      <alignment horizontal="left" vertical="center"/>
    </xf>
    <xf numFmtId="49" fontId="26" fillId="3" borderId="84" xfId="0" applyNumberFormat="1" applyFont="1" applyFill="1" applyBorder="1" applyAlignment="1">
      <alignment horizontal="left" vertical="center" indent="1"/>
    </xf>
    <xf numFmtId="49" fontId="26" fillId="3" borderId="85" xfId="0" applyNumberFormat="1" applyFont="1" applyFill="1" applyBorder="1" applyAlignment="1">
      <alignment horizontal="left" vertical="center" indent="1"/>
    </xf>
    <xf numFmtId="49" fontId="26" fillId="3" borderId="86" xfId="0" applyNumberFormat="1" applyFont="1" applyFill="1" applyBorder="1" applyAlignment="1">
      <alignment horizontal="left" vertical="center" indent="1"/>
    </xf>
    <xf numFmtId="0" fontId="23" fillId="10" borderId="1" xfId="0" applyFont="1" applyFill="1" applyBorder="1" applyAlignment="1">
      <alignment horizontal="left" vertical="center"/>
    </xf>
    <xf numFmtId="0" fontId="23" fillId="10" borderId="2" xfId="0" applyFont="1" applyFill="1" applyBorder="1" applyAlignment="1">
      <alignment horizontal="left" vertical="center"/>
    </xf>
    <xf numFmtId="0" fontId="23" fillId="10" borderId="3" xfId="0" applyFont="1" applyFill="1" applyBorder="1" applyAlignment="1">
      <alignment horizontal="left" vertical="center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9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left" vertical="center" wrapText="1"/>
    </xf>
    <xf numFmtId="0" fontId="26" fillId="10" borderId="13" xfId="0" applyFont="1" applyFill="1" applyBorder="1" applyAlignment="1">
      <alignment horizontal="left" vertical="center" wrapText="1"/>
    </xf>
    <xf numFmtId="0" fontId="26" fillId="10" borderId="43" xfId="0" applyFont="1" applyFill="1" applyBorder="1" applyAlignment="1">
      <alignment horizontal="left" vertical="center" wrapText="1"/>
    </xf>
    <xf numFmtId="0" fontId="26" fillId="10" borderId="42" xfId="0" applyFont="1" applyFill="1" applyBorder="1" applyAlignment="1">
      <alignment horizontal="left" vertical="center" wrapText="1"/>
    </xf>
    <xf numFmtId="0" fontId="26" fillId="10" borderId="13" xfId="0" applyFont="1" applyFill="1" applyBorder="1" applyAlignment="1">
      <alignment horizontal="center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/>
    </xf>
    <xf numFmtId="0" fontId="26" fillId="10" borderId="19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left" vertical="center" indent="1"/>
    </xf>
    <xf numFmtId="0" fontId="26" fillId="3" borderId="77" xfId="0" applyFont="1" applyFill="1" applyBorder="1" applyAlignment="1">
      <alignment horizontal="left" vertical="center" indent="1"/>
    </xf>
    <xf numFmtId="0" fontId="26" fillId="3" borderId="81" xfId="0" applyFont="1" applyFill="1" applyBorder="1" applyAlignment="1">
      <alignment horizontal="left" vertical="center" indent="1"/>
    </xf>
    <xf numFmtId="0" fontId="23" fillId="4" borderId="77" xfId="0" applyFont="1" applyFill="1" applyBorder="1" applyAlignment="1">
      <alignment horizontal="left" vertical="center" indent="1"/>
    </xf>
    <xf numFmtId="0" fontId="0" fillId="0" borderId="81" xfId="0" applyBorder="1" applyAlignment="1">
      <alignment horizontal="left" indent="1"/>
    </xf>
    <xf numFmtId="0" fontId="26" fillId="3" borderId="63" xfId="0" applyFont="1" applyFill="1" applyBorder="1" applyAlignment="1">
      <alignment vertical="center"/>
    </xf>
    <xf numFmtId="0" fontId="58" fillId="11" borderId="1" xfId="0" applyFont="1" applyFill="1" applyBorder="1" applyAlignment="1">
      <alignment horizontal="center" vertical="center" wrapText="1"/>
    </xf>
    <xf numFmtId="0" fontId="44" fillId="0" borderId="2" xfId="0" applyFont="1" applyBorder="1"/>
    <xf numFmtId="0" fontId="44" fillId="0" borderId="3" xfId="0" applyFont="1" applyBorder="1"/>
    <xf numFmtId="0" fontId="57" fillId="3" borderId="77" xfId="0" applyFont="1" applyFill="1" applyBorder="1" applyAlignment="1">
      <alignment horizontal="left" vertical="center" wrapText="1" indent="1"/>
    </xf>
    <xf numFmtId="0" fontId="57" fillId="3" borderId="81" xfId="0" applyFont="1" applyFill="1" applyBorder="1" applyAlignment="1">
      <alignment horizontal="left" vertical="center" wrapText="1" indent="1"/>
    </xf>
    <xf numFmtId="0" fontId="23" fillId="4" borderId="77" xfId="0" applyFont="1" applyFill="1" applyBorder="1" applyAlignment="1">
      <alignment horizontal="left" vertical="center"/>
    </xf>
    <xf numFmtId="0" fontId="23" fillId="4" borderId="81" xfId="0" applyFont="1" applyFill="1" applyBorder="1" applyAlignment="1">
      <alignment horizontal="left" vertical="center"/>
    </xf>
    <xf numFmtId="167" fontId="22" fillId="10" borderId="1" xfId="0" applyNumberFormat="1" applyFont="1" applyFill="1" applyBorder="1" applyAlignment="1">
      <alignment horizontal="center" vertical="center"/>
    </xf>
    <xf numFmtId="167" fontId="22" fillId="10" borderId="3" xfId="0" applyNumberFormat="1" applyFont="1" applyFill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78" xfId="0" applyNumberFormat="1" applyFont="1" applyBorder="1" applyAlignment="1">
      <alignment horizontal="center" vertical="center" wrapText="1"/>
    </xf>
    <xf numFmtId="49" fontId="1" fillId="0" borderId="79" xfId="0" applyNumberFormat="1" applyFont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0" fontId="55" fillId="12" borderId="77" xfId="0" applyFont="1" applyFill="1" applyBorder="1" applyAlignment="1">
      <alignment horizontal="left" vertical="center" wrapText="1"/>
    </xf>
    <xf numFmtId="0" fontId="55" fillId="12" borderId="78" xfId="0" applyFont="1" applyFill="1" applyBorder="1" applyAlignment="1">
      <alignment horizontal="left" vertical="center" wrapText="1"/>
    </xf>
    <xf numFmtId="0" fontId="55" fillId="12" borderId="81" xfId="0" applyFont="1" applyFill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 indent="1"/>
    </xf>
    <xf numFmtId="0" fontId="7" fillId="0" borderId="87" xfId="0" applyFont="1" applyBorder="1" applyAlignment="1">
      <alignment horizontal="left" vertical="center" wrapText="1" indent="1"/>
    </xf>
    <xf numFmtId="0" fontId="7" fillId="0" borderId="88" xfId="0" applyFont="1" applyBorder="1" applyAlignment="1">
      <alignment horizontal="left" vertical="center" wrapText="1" indent="1"/>
    </xf>
    <xf numFmtId="0" fontId="60" fillId="0" borderId="80" xfId="0" applyFont="1" applyBorder="1" applyAlignment="1">
      <alignment horizontal="left" vertical="center" wrapText="1" indent="1"/>
    </xf>
    <xf numFmtId="0" fontId="60" fillId="0" borderId="78" xfId="0" applyFont="1" applyBorder="1" applyAlignment="1">
      <alignment horizontal="left" vertical="center" wrapText="1" indent="1"/>
    </xf>
    <xf numFmtId="0" fontId="60" fillId="0" borderId="79" xfId="0" applyFont="1" applyBorder="1" applyAlignment="1">
      <alignment horizontal="left" vertical="center" wrapText="1" indent="1"/>
    </xf>
    <xf numFmtId="0" fontId="62" fillId="0" borderId="80" xfId="0" applyFont="1" applyBorder="1" applyAlignment="1">
      <alignment horizontal="left" vertical="center" wrapText="1" indent="1"/>
    </xf>
    <xf numFmtId="0" fontId="62" fillId="0" borderId="78" xfId="0" applyFont="1" applyBorder="1" applyAlignment="1">
      <alignment horizontal="left" vertical="center" wrapText="1" indent="1"/>
    </xf>
    <xf numFmtId="0" fontId="62" fillId="0" borderId="79" xfId="0" applyFont="1" applyBorder="1" applyAlignment="1">
      <alignment horizontal="left" vertical="center" wrapText="1" indent="1"/>
    </xf>
    <xf numFmtId="0" fontId="30" fillId="0" borderId="80" xfId="0" applyFont="1" applyBorder="1" applyAlignment="1">
      <alignment horizontal="left" vertical="center" wrapText="1" indent="1"/>
    </xf>
    <xf numFmtId="0" fontId="30" fillId="0" borderId="78" xfId="0" applyFont="1" applyBorder="1" applyAlignment="1">
      <alignment horizontal="left" vertical="center" wrapText="1" indent="1"/>
    </xf>
    <xf numFmtId="0" fontId="30" fillId="0" borderId="79" xfId="0" applyFont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customXml" Target="../customXml/item1.xml" /><Relationship Id="rId59" Type="http://schemas.openxmlformats.org/officeDocument/2006/relationships/customXml" Target="../customXml/item2.xml" /><Relationship Id="rId60" Type="http://schemas.openxmlformats.org/officeDocument/2006/relationships/customXml" Target="../customXml/item3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Desktop\Documents\PR&#193;CE%200\pr&#225;ce%202014x\projekt%20sudio\PS117-2019%20Boskovice%20nov&#233;\profese\Boskovice_-_IO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Desktop\Documents\PR&#193;CE%200\pr&#225;ce%202014x\projekt%20sudio\PS117-2019%20Boskovice%20nov&#233;\profese\Boskovice_NN_-_SO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Desktop\Documents\PR&#193;CE%200\pr&#225;ce%202014x\projekt%20sudio\PS117-2019%20Boskovice%20nov&#233;\profese\BOSKO_ROZPOCET_VZT_11-02-2015_uprava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elektroinstalace"/>
      <sheetName val="List2"/>
      <sheetName val="List3"/>
    </sheetNames>
    <sheetDataSet>
      <sheetData sheetId="0"/>
      <sheetData sheetId="1">
        <row r="10">
          <cell r="C10" t="str">
            <v>CELKEM - MONTÁŽ ELEKTROINSTALACE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elektroinstalace"/>
      <sheetName val="List2"/>
      <sheetName val="List3"/>
    </sheetNames>
    <sheetDataSet>
      <sheetData sheetId="0"/>
      <sheetData sheetId="1">
        <row r="36">
          <cell r="C36" t="str">
            <v>CELKEM - MONTÁŽ ELEKTROINSTALACE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STANDARDY"/>
      <sheetName val="1"/>
    </sheetNames>
    <sheetDataSet>
      <sheetData sheetId="0"/>
      <sheetData sheetId="1"/>
      <sheetData sheetId="2">
        <row r="5">
          <cell r="B5" t="str">
            <v>ZAŘÍZENÍ Č.1 – VĚTRÁNÍ SOCIÁLNÍHO ZÁZEMÍ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6"/>
  <sheetViews>
    <sheetView showGridLines="0" zoomScaleSheetLayoutView="75" workbookViewId="0" topLeftCell="B46">
      <selection activeCell="M53" sqref="M53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625" style="2" customWidth="1"/>
    <col min="11" max="15" width="10.625" style="1" customWidth="1"/>
    <col min="16" max="256" width="9.125" style="1" customWidth="1"/>
    <col min="257" max="257" width="9.125" style="1" hidden="1" customWidth="1"/>
    <col min="258" max="258" width="7.125" style="1" customWidth="1"/>
    <col min="259" max="259" width="9.125" style="1" customWidth="1"/>
    <col min="260" max="260" width="19.625" style="1" customWidth="1"/>
    <col min="261" max="261" width="6.875" style="1" customWidth="1"/>
    <col min="262" max="262" width="13.125" style="1" customWidth="1"/>
    <col min="263" max="263" width="12.50390625" style="1" customWidth="1"/>
    <col min="264" max="264" width="13.50390625" style="1" customWidth="1"/>
    <col min="265" max="265" width="11.50390625" style="1" customWidth="1"/>
    <col min="266" max="266" width="7.00390625" style="1" customWidth="1"/>
    <col min="267" max="271" width="10.625" style="1" customWidth="1"/>
    <col min="272" max="512" width="9.125" style="1" customWidth="1"/>
    <col min="513" max="513" width="9.125" style="1" hidden="1" customWidth="1"/>
    <col min="514" max="514" width="7.125" style="1" customWidth="1"/>
    <col min="515" max="515" width="9.125" style="1" customWidth="1"/>
    <col min="516" max="516" width="19.625" style="1" customWidth="1"/>
    <col min="517" max="517" width="6.875" style="1" customWidth="1"/>
    <col min="518" max="518" width="13.125" style="1" customWidth="1"/>
    <col min="519" max="519" width="12.50390625" style="1" customWidth="1"/>
    <col min="520" max="520" width="13.50390625" style="1" customWidth="1"/>
    <col min="521" max="521" width="11.50390625" style="1" customWidth="1"/>
    <col min="522" max="522" width="7.00390625" style="1" customWidth="1"/>
    <col min="523" max="527" width="10.625" style="1" customWidth="1"/>
    <col min="528" max="768" width="9.125" style="1" customWidth="1"/>
    <col min="769" max="769" width="9.125" style="1" hidden="1" customWidth="1"/>
    <col min="770" max="770" width="7.125" style="1" customWidth="1"/>
    <col min="771" max="771" width="9.125" style="1" customWidth="1"/>
    <col min="772" max="772" width="19.625" style="1" customWidth="1"/>
    <col min="773" max="773" width="6.875" style="1" customWidth="1"/>
    <col min="774" max="774" width="13.125" style="1" customWidth="1"/>
    <col min="775" max="775" width="12.50390625" style="1" customWidth="1"/>
    <col min="776" max="776" width="13.50390625" style="1" customWidth="1"/>
    <col min="777" max="777" width="11.50390625" style="1" customWidth="1"/>
    <col min="778" max="778" width="7.00390625" style="1" customWidth="1"/>
    <col min="779" max="783" width="10.625" style="1" customWidth="1"/>
    <col min="784" max="1024" width="9.125" style="1" customWidth="1"/>
    <col min="1025" max="1025" width="9.125" style="1" hidden="1" customWidth="1"/>
    <col min="1026" max="1026" width="7.125" style="1" customWidth="1"/>
    <col min="1027" max="1027" width="9.125" style="1" customWidth="1"/>
    <col min="1028" max="1028" width="19.625" style="1" customWidth="1"/>
    <col min="1029" max="1029" width="6.875" style="1" customWidth="1"/>
    <col min="1030" max="1030" width="13.125" style="1" customWidth="1"/>
    <col min="1031" max="1031" width="12.50390625" style="1" customWidth="1"/>
    <col min="1032" max="1032" width="13.50390625" style="1" customWidth="1"/>
    <col min="1033" max="1033" width="11.50390625" style="1" customWidth="1"/>
    <col min="1034" max="1034" width="7.00390625" style="1" customWidth="1"/>
    <col min="1035" max="1039" width="10.625" style="1" customWidth="1"/>
    <col min="1040" max="1280" width="9.125" style="1" customWidth="1"/>
    <col min="1281" max="1281" width="9.125" style="1" hidden="1" customWidth="1"/>
    <col min="1282" max="1282" width="7.125" style="1" customWidth="1"/>
    <col min="1283" max="1283" width="9.125" style="1" customWidth="1"/>
    <col min="1284" max="1284" width="19.625" style="1" customWidth="1"/>
    <col min="1285" max="1285" width="6.875" style="1" customWidth="1"/>
    <col min="1286" max="1286" width="13.125" style="1" customWidth="1"/>
    <col min="1287" max="1287" width="12.50390625" style="1" customWidth="1"/>
    <col min="1288" max="1288" width="13.50390625" style="1" customWidth="1"/>
    <col min="1289" max="1289" width="11.50390625" style="1" customWidth="1"/>
    <col min="1290" max="1290" width="7.00390625" style="1" customWidth="1"/>
    <col min="1291" max="1295" width="10.625" style="1" customWidth="1"/>
    <col min="1296" max="1536" width="9.125" style="1" customWidth="1"/>
    <col min="1537" max="1537" width="9.125" style="1" hidden="1" customWidth="1"/>
    <col min="1538" max="1538" width="7.125" style="1" customWidth="1"/>
    <col min="1539" max="1539" width="9.125" style="1" customWidth="1"/>
    <col min="1540" max="1540" width="19.625" style="1" customWidth="1"/>
    <col min="1541" max="1541" width="6.875" style="1" customWidth="1"/>
    <col min="1542" max="1542" width="13.125" style="1" customWidth="1"/>
    <col min="1543" max="1543" width="12.50390625" style="1" customWidth="1"/>
    <col min="1544" max="1544" width="13.50390625" style="1" customWidth="1"/>
    <col min="1545" max="1545" width="11.50390625" style="1" customWidth="1"/>
    <col min="1546" max="1546" width="7.00390625" style="1" customWidth="1"/>
    <col min="1547" max="1551" width="10.625" style="1" customWidth="1"/>
    <col min="1552" max="1792" width="9.125" style="1" customWidth="1"/>
    <col min="1793" max="1793" width="9.125" style="1" hidden="1" customWidth="1"/>
    <col min="1794" max="1794" width="7.125" style="1" customWidth="1"/>
    <col min="1795" max="1795" width="9.125" style="1" customWidth="1"/>
    <col min="1796" max="1796" width="19.625" style="1" customWidth="1"/>
    <col min="1797" max="1797" width="6.875" style="1" customWidth="1"/>
    <col min="1798" max="1798" width="13.125" style="1" customWidth="1"/>
    <col min="1799" max="1799" width="12.50390625" style="1" customWidth="1"/>
    <col min="1800" max="1800" width="13.50390625" style="1" customWidth="1"/>
    <col min="1801" max="1801" width="11.50390625" style="1" customWidth="1"/>
    <col min="1802" max="1802" width="7.00390625" style="1" customWidth="1"/>
    <col min="1803" max="1807" width="10.625" style="1" customWidth="1"/>
    <col min="1808" max="2048" width="9.125" style="1" customWidth="1"/>
    <col min="2049" max="2049" width="9.125" style="1" hidden="1" customWidth="1"/>
    <col min="2050" max="2050" width="7.125" style="1" customWidth="1"/>
    <col min="2051" max="2051" width="9.125" style="1" customWidth="1"/>
    <col min="2052" max="2052" width="19.625" style="1" customWidth="1"/>
    <col min="2053" max="2053" width="6.875" style="1" customWidth="1"/>
    <col min="2054" max="2054" width="13.125" style="1" customWidth="1"/>
    <col min="2055" max="2055" width="12.50390625" style="1" customWidth="1"/>
    <col min="2056" max="2056" width="13.50390625" style="1" customWidth="1"/>
    <col min="2057" max="2057" width="11.50390625" style="1" customWidth="1"/>
    <col min="2058" max="2058" width="7.00390625" style="1" customWidth="1"/>
    <col min="2059" max="2063" width="10.625" style="1" customWidth="1"/>
    <col min="2064" max="2304" width="9.125" style="1" customWidth="1"/>
    <col min="2305" max="2305" width="9.125" style="1" hidden="1" customWidth="1"/>
    <col min="2306" max="2306" width="7.125" style="1" customWidth="1"/>
    <col min="2307" max="2307" width="9.125" style="1" customWidth="1"/>
    <col min="2308" max="2308" width="19.625" style="1" customWidth="1"/>
    <col min="2309" max="2309" width="6.875" style="1" customWidth="1"/>
    <col min="2310" max="2310" width="13.125" style="1" customWidth="1"/>
    <col min="2311" max="2311" width="12.50390625" style="1" customWidth="1"/>
    <col min="2312" max="2312" width="13.50390625" style="1" customWidth="1"/>
    <col min="2313" max="2313" width="11.50390625" style="1" customWidth="1"/>
    <col min="2314" max="2314" width="7.00390625" style="1" customWidth="1"/>
    <col min="2315" max="2319" width="10.625" style="1" customWidth="1"/>
    <col min="2320" max="2560" width="9.125" style="1" customWidth="1"/>
    <col min="2561" max="2561" width="9.125" style="1" hidden="1" customWidth="1"/>
    <col min="2562" max="2562" width="7.125" style="1" customWidth="1"/>
    <col min="2563" max="2563" width="9.125" style="1" customWidth="1"/>
    <col min="2564" max="2564" width="19.625" style="1" customWidth="1"/>
    <col min="2565" max="2565" width="6.875" style="1" customWidth="1"/>
    <col min="2566" max="2566" width="13.125" style="1" customWidth="1"/>
    <col min="2567" max="2567" width="12.50390625" style="1" customWidth="1"/>
    <col min="2568" max="2568" width="13.50390625" style="1" customWidth="1"/>
    <col min="2569" max="2569" width="11.50390625" style="1" customWidth="1"/>
    <col min="2570" max="2570" width="7.00390625" style="1" customWidth="1"/>
    <col min="2571" max="2575" width="10.625" style="1" customWidth="1"/>
    <col min="2576" max="2816" width="9.125" style="1" customWidth="1"/>
    <col min="2817" max="2817" width="9.125" style="1" hidden="1" customWidth="1"/>
    <col min="2818" max="2818" width="7.125" style="1" customWidth="1"/>
    <col min="2819" max="2819" width="9.125" style="1" customWidth="1"/>
    <col min="2820" max="2820" width="19.625" style="1" customWidth="1"/>
    <col min="2821" max="2821" width="6.875" style="1" customWidth="1"/>
    <col min="2822" max="2822" width="13.125" style="1" customWidth="1"/>
    <col min="2823" max="2823" width="12.50390625" style="1" customWidth="1"/>
    <col min="2824" max="2824" width="13.50390625" style="1" customWidth="1"/>
    <col min="2825" max="2825" width="11.50390625" style="1" customWidth="1"/>
    <col min="2826" max="2826" width="7.00390625" style="1" customWidth="1"/>
    <col min="2827" max="2831" width="10.625" style="1" customWidth="1"/>
    <col min="2832" max="3072" width="9.125" style="1" customWidth="1"/>
    <col min="3073" max="3073" width="9.125" style="1" hidden="1" customWidth="1"/>
    <col min="3074" max="3074" width="7.125" style="1" customWidth="1"/>
    <col min="3075" max="3075" width="9.125" style="1" customWidth="1"/>
    <col min="3076" max="3076" width="19.625" style="1" customWidth="1"/>
    <col min="3077" max="3077" width="6.875" style="1" customWidth="1"/>
    <col min="3078" max="3078" width="13.125" style="1" customWidth="1"/>
    <col min="3079" max="3079" width="12.50390625" style="1" customWidth="1"/>
    <col min="3080" max="3080" width="13.50390625" style="1" customWidth="1"/>
    <col min="3081" max="3081" width="11.50390625" style="1" customWidth="1"/>
    <col min="3082" max="3082" width="7.00390625" style="1" customWidth="1"/>
    <col min="3083" max="3087" width="10.625" style="1" customWidth="1"/>
    <col min="3088" max="3328" width="9.125" style="1" customWidth="1"/>
    <col min="3329" max="3329" width="9.125" style="1" hidden="1" customWidth="1"/>
    <col min="3330" max="3330" width="7.125" style="1" customWidth="1"/>
    <col min="3331" max="3331" width="9.125" style="1" customWidth="1"/>
    <col min="3332" max="3332" width="19.625" style="1" customWidth="1"/>
    <col min="3333" max="3333" width="6.875" style="1" customWidth="1"/>
    <col min="3334" max="3334" width="13.125" style="1" customWidth="1"/>
    <col min="3335" max="3335" width="12.50390625" style="1" customWidth="1"/>
    <col min="3336" max="3336" width="13.50390625" style="1" customWidth="1"/>
    <col min="3337" max="3337" width="11.50390625" style="1" customWidth="1"/>
    <col min="3338" max="3338" width="7.00390625" style="1" customWidth="1"/>
    <col min="3339" max="3343" width="10.625" style="1" customWidth="1"/>
    <col min="3344" max="3584" width="9.125" style="1" customWidth="1"/>
    <col min="3585" max="3585" width="9.125" style="1" hidden="1" customWidth="1"/>
    <col min="3586" max="3586" width="7.125" style="1" customWidth="1"/>
    <col min="3587" max="3587" width="9.125" style="1" customWidth="1"/>
    <col min="3588" max="3588" width="19.625" style="1" customWidth="1"/>
    <col min="3589" max="3589" width="6.875" style="1" customWidth="1"/>
    <col min="3590" max="3590" width="13.125" style="1" customWidth="1"/>
    <col min="3591" max="3591" width="12.50390625" style="1" customWidth="1"/>
    <col min="3592" max="3592" width="13.50390625" style="1" customWidth="1"/>
    <col min="3593" max="3593" width="11.50390625" style="1" customWidth="1"/>
    <col min="3594" max="3594" width="7.00390625" style="1" customWidth="1"/>
    <col min="3595" max="3599" width="10.625" style="1" customWidth="1"/>
    <col min="3600" max="3840" width="9.125" style="1" customWidth="1"/>
    <col min="3841" max="3841" width="9.125" style="1" hidden="1" customWidth="1"/>
    <col min="3842" max="3842" width="7.125" style="1" customWidth="1"/>
    <col min="3843" max="3843" width="9.125" style="1" customWidth="1"/>
    <col min="3844" max="3844" width="19.625" style="1" customWidth="1"/>
    <col min="3845" max="3845" width="6.875" style="1" customWidth="1"/>
    <col min="3846" max="3846" width="13.125" style="1" customWidth="1"/>
    <col min="3847" max="3847" width="12.50390625" style="1" customWidth="1"/>
    <col min="3848" max="3848" width="13.50390625" style="1" customWidth="1"/>
    <col min="3849" max="3849" width="11.50390625" style="1" customWidth="1"/>
    <col min="3850" max="3850" width="7.00390625" style="1" customWidth="1"/>
    <col min="3851" max="3855" width="10.625" style="1" customWidth="1"/>
    <col min="3856" max="4096" width="9.125" style="1" customWidth="1"/>
    <col min="4097" max="4097" width="9.125" style="1" hidden="1" customWidth="1"/>
    <col min="4098" max="4098" width="7.125" style="1" customWidth="1"/>
    <col min="4099" max="4099" width="9.125" style="1" customWidth="1"/>
    <col min="4100" max="4100" width="19.625" style="1" customWidth="1"/>
    <col min="4101" max="4101" width="6.875" style="1" customWidth="1"/>
    <col min="4102" max="4102" width="13.125" style="1" customWidth="1"/>
    <col min="4103" max="4103" width="12.50390625" style="1" customWidth="1"/>
    <col min="4104" max="4104" width="13.50390625" style="1" customWidth="1"/>
    <col min="4105" max="4105" width="11.50390625" style="1" customWidth="1"/>
    <col min="4106" max="4106" width="7.00390625" style="1" customWidth="1"/>
    <col min="4107" max="4111" width="10.625" style="1" customWidth="1"/>
    <col min="4112" max="4352" width="9.125" style="1" customWidth="1"/>
    <col min="4353" max="4353" width="9.125" style="1" hidden="1" customWidth="1"/>
    <col min="4354" max="4354" width="7.125" style="1" customWidth="1"/>
    <col min="4355" max="4355" width="9.125" style="1" customWidth="1"/>
    <col min="4356" max="4356" width="19.625" style="1" customWidth="1"/>
    <col min="4357" max="4357" width="6.875" style="1" customWidth="1"/>
    <col min="4358" max="4358" width="13.125" style="1" customWidth="1"/>
    <col min="4359" max="4359" width="12.50390625" style="1" customWidth="1"/>
    <col min="4360" max="4360" width="13.50390625" style="1" customWidth="1"/>
    <col min="4361" max="4361" width="11.50390625" style="1" customWidth="1"/>
    <col min="4362" max="4362" width="7.00390625" style="1" customWidth="1"/>
    <col min="4363" max="4367" width="10.625" style="1" customWidth="1"/>
    <col min="4368" max="4608" width="9.125" style="1" customWidth="1"/>
    <col min="4609" max="4609" width="9.125" style="1" hidden="1" customWidth="1"/>
    <col min="4610" max="4610" width="7.125" style="1" customWidth="1"/>
    <col min="4611" max="4611" width="9.125" style="1" customWidth="1"/>
    <col min="4612" max="4612" width="19.625" style="1" customWidth="1"/>
    <col min="4613" max="4613" width="6.875" style="1" customWidth="1"/>
    <col min="4614" max="4614" width="13.125" style="1" customWidth="1"/>
    <col min="4615" max="4615" width="12.50390625" style="1" customWidth="1"/>
    <col min="4616" max="4616" width="13.50390625" style="1" customWidth="1"/>
    <col min="4617" max="4617" width="11.50390625" style="1" customWidth="1"/>
    <col min="4618" max="4618" width="7.00390625" style="1" customWidth="1"/>
    <col min="4619" max="4623" width="10.625" style="1" customWidth="1"/>
    <col min="4624" max="4864" width="9.125" style="1" customWidth="1"/>
    <col min="4865" max="4865" width="9.125" style="1" hidden="1" customWidth="1"/>
    <col min="4866" max="4866" width="7.125" style="1" customWidth="1"/>
    <col min="4867" max="4867" width="9.125" style="1" customWidth="1"/>
    <col min="4868" max="4868" width="19.625" style="1" customWidth="1"/>
    <col min="4869" max="4869" width="6.875" style="1" customWidth="1"/>
    <col min="4870" max="4870" width="13.125" style="1" customWidth="1"/>
    <col min="4871" max="4871" width="12.50390625" style="1" customWidth="1"/>
    <col min="4872" max="4872" width="13.50390625" style="1" customWidth="1"/>
    <col min="4873" max="4873" width="11.50390625" style="1" customWidth="1"/>
    <col min="4874" max="4874" width="7.00390625" style="1" customWidth="1"/>
    <col min="4875" max="4879" width="10.625" style="1" customWidth="1"/>
    <col min="4880" max="5120" width="9.125" style="1" customWidth="1"/>
    <col min="5121" max="5121" width="9.125" style="1" hidden="1" customWidth="1"/>
    <col min="5122" max="5122" width="7.125" style="1" customWidth="1"/>
    <col min="5123" max="5123" width="9.125" style="1" customWidth="1"/>
    <col min="5124" max="5124" width="19.625" style="1" customWidth="1"/>
    <col min="5125" max="5125" width="6.875" style="1" customWidth="1"/>
    <col min="5126" max="5126" width="13.125" style="1" customWidth="1"/>
    <col min="5127" max="5127" width="12.50390625" style="1" customWidth="1"/>
    <col min="5128" max="5128" width="13.50390625" style="1" customWidth="1"/>
    <col min="5129" max="5129" width="11.50390625" style="1" customWidth="1"/>
    <col min="5130" max="5130" width="7.00390625" style="1" customWidth="1"/>
    <col min="5131" max="5135" width="10.625" style="1" customWidth="1"/>
    <col min="5136" max="5376" width="9.125" style="1" customWidth="1"/>
    <col min="5377" max="5377" width="9.125" style="1" hidden="1" customWidth="1"/>
    <col min="5378" max="5378" width="7.125" style="1" customWidth="1"/>
    <col min="5379" max="5379" width="9.125" style="1" customWidth="1"/>
    <col min="5380" max="5380" width="19.625" style="1" customWidth="1"/>
    <col min="5381" max="5381" width="6.875" style="1" customWidth="1"/>
    <col min="5382" max="5382" width="13.125" style="1" customWidth="1"/>
    <col min="5383" max="5383" width="12.50390625" style="1" customWidth="1"/>
    <col min="5384" max="5384" width="13.50390625" style="1" customWidth="1"/>
    <col min="5385" max="5385" width="11.50390625" style="1" customWidth="1"/>
    <col min="5386" max="5386" width="7.00390625" style="1" customWidth="1"/>
    <col min="5387" max="5391" width="10.625" style="1" customWidth="1"/>
    <col min="5392" max="5632" width="9.125" style="1" customWidth="1"/>
    <col min="5633" max="5633" width="9.125" style="1" hidden="1" customWidth="1"/>
    <col min="5634" max="5634" width="7.125" style="1" customWidth="1"/>
    <col min="5635" max="5635" width="9.125" style="1" customWidth="1"/>
    <col min="5636" max="5636" width="19.625" style="1" customWidth="1"/>
    <col min="5637" max="5637" width="6.875" style="1" customWidth="1"/>
    <col min="5638" max="5638" width="13.125" style="1" customWidth="1"/>
    <col min="5639" max="5639" width="12.50390625" style="1" customWidth="1"/>
    <col min="5640" max="5640" width="13.50390625" style="1" customWidth="1"/>
    <col min="5641" max="5641" width="11.50390625" style="1" customWidth="1"/>
    <col min="5642" max="5642" width="7.00390625" style="1" customWidth="1"/>
    <col min="5643" max="5647" width="10.625" style="1" customWidth="1"/>
    <col min="5648" max="5888" width="9.125" style="1" customWidth="1"/>
    <col min="5889" max="5889" width="9.125" style="1" hidden="1" customWidth="1"/>
    <col min="5890" max="5890" width="7.125" style="1" customWidth="1"/>
    <col min="5891" max="5891" width="9.125" style="1" customWidth="1"/>
    <col min="5892" max="5892" width="19.625" style="1" customWidth="1"/>
    <col min="5893" max="5893" width="6.875" style="1" customWidth="1"/>
    <col min="5894" max="5894" width="13.125" style="1" customWidth="1"/>
    <col min="5895" max="5895" width="12.50390625" style="1" customWidth="1"/>
    <col min="5896" max="5896" width="13.50390625" style="1" customWidth="1"/>
    <col min="5897" max="5897" width="11.50390625" style="1" customWidth="1"/>
    <col min="5898" max="5898" width="7.00390625" style="1" customWidth="1"/>
    <col min="5899" max="5903" width="10.625" style="1" customWidth="1"/>
    <col min="5904" max="6144" width="9.125" style="1" customWidth="1"/>
    <col min="6145" max="6145" width="9.125" style="1" hidden="1" customWidth="1"/>
    <col min="6146" max="6146" width="7.125" style="1" customWidth="1"/>
    <col min="6147" max="6147" width="9.125" style="1" customWidth="1"/>
    <col min="6148" max="6148" width="19.625" style="1" customWidth="1"/>
    <col min="6149" max="6149" width="6.875" style="1" customWidth="1"/>
    <col min="6150" max="6150" width="13.125" style="1" customWidth="1"/>
    <col min="6151" max="6151" width="12.50390625" style="1" customWidth="1"/>
    <col min="6152" max="6152" width="13.50390625" style="1" customWidth="1"/>
    <col min="6153" max="6153" width="11.50390625" style="1" customWidth="1"/>
    <col min="6154" max="6154" width="7.00390625" style="1" customWidth="1"/>
    <col min="6155" max="6159" width="10.625" style="1" customWidth="1"/>
    <col min="6160" max="6400" width="9.125" style="1" customWidth="1"/>
    <col min="6401" max="6401" width="9.125" style="1" hidden="1" customWidth="1"/>
    <col min="6402" max="6402" width="7.125" style="1" customWidth="1"/>
    <col min="6403" max="6403" width="9.125" style="1" customWidth="1"/>
    <col min="6404" max="6404" width="19.625" style="1" customWidth="1"/>
    <col min="6405" max="6405" width="6.875" style="1" customWidth="1"/>
    <col min="6406" max="6406" width="13.125" style="1" customWidth="1"/>
    <col min="6407" max="6407" width="12.50390625" style="1" customWidth="1"/>
    <col min="6408" max="6408" width="13.50390625" style="1" customWidth="1"/>
    <col min="6409" max="6409" width="11.50390625" style="1" customWidth="1"/>
    <col min="6410" max="6410" width="7.00390625" style="1" customWidth="1"/>
    <col min="6411" max="6415" width="10.625" style="1" customWidth="1"/>
    <col min="6416" max="6656" width="9.125" style="1" customWidth="1"/>
    <col min="6657" max="6657" width="9.125" style="1" hidden="1" customWidth="1"/>
    <col min="6658" max="6658" width="7.125" style="1" customWidth="1"/>
    <col min="6659" max="6659" width="9.125" style="1" customWidth="1"/>
    <col min="6660" max="6660" width="19.625" style="1" customWidth="1"/>
    <col min="6661" max="6661" width="6.875" style="1" customWidth="1"/>
    <col min="6662" max="6662" width="13.125" style="1" customWidth="1"/>
    <col min="6663" max="6663" width="12.50390625" style="1" customWidth="1"/>
    <col min="6664" max="6664" width="13.50390625" style="1" customWidth="1"/>
    <col min="6665" max="6665" width="11.50390625" style="1" customWidth="1"/>
    <col min="6666" max="6666" width="7.00390625" style="1" customWidth="1"/>
    <col min="6667" max="6671" width="10.625" style="1" customWidth="1"/>
    <col min="6672" max="6912" width="9.125" style="1" customWidth="1"/>
    <col min="6913" max="6913" width="9.125" style="1" hidden="1" customWidth="1"/>
    <col min="6914" max="6914" width="7.125" style="1" customWidth="1"/>
    <col min="6915" max="6915" width="9.125" style="1" customWidth="1"/>
    <col min="6916" max="6916" width="19.625" style="1" customWidth="1"/>
    <col min="6917" max="6917" width="6.875" style="1" customWidth="1"/>
    <col min="6918" max="6918" width="13.125" style="1" customWidth="1"/>
    <col min="6919" max="6919" width="12.50390625" style="1" customWidth="1"/>
    <col min="6920" max="6920" width="13.50390625" style="1" customWidth="1"/>
    <col min="6921" max="6921" width="11.50390625" style="1" customWidth="1"/>
    <col min="6922" max="6922" width="7.00390625" style="1" customWidth="1"/>
    <col min="6923" max="6927" width="10.625" style="1" customWidth="1"/>
    <col min="6928" max="7168" width="9.125" style="1" customWidth="1"/>
    <col min="7169" max="7169" width="9.125" style="1" hidden="1" customWidth="1"/>
    <col min="7170" max="7170" width="7.125" style="1" customWidth="1"/>
    <col min="7171" max="7171" width="9.125" style="1" customWidth="1"/>
    <col min="7172" max="7172" width="19.625" style="1" customWidth="1"/>
    <col min="7173" max="7173" width="6.875" style="1" customWidth="1"/>
    <col min="7174" max="7174" width="13.125" style="1" customWidth="1"/>
    <col min="7175" max="7175" width="12.50390625" style="1" customWidth="1"/>
    <col min="7176" max="7176" width="13.50390625" style="1" customWidth="1"/>
    <col min="7177" max="7177" width="11.50390625" style="1" customWidth="1"/>
    <col min="7178" max="7178" width="7.00390625" style="1" customWidth="1"/>
    <col min="7179" max="7183" width="10.625" style="1" customWidth="1"/>
    <col min="7184" max="7424" width="9.125" style="1" customWidth="1"/>
    <col min="7425" max="7425" width="9.125" style="1" hidden="1" customWidth="1"/>
    <col min="7426" max="7426" width="7.125" style="1" customWidth="1"/>
    <col min="7427" max="7427" width="9.125" style="1" customWidth="1"/>
    <col min="7428" max="7428" width="19.625" style="1" customWidth="1"/>
    <col min="7429" max="7429" width="6.875" style="1" customWidth="1"/>
    <col min="7430" max="7430" width="13.125" style="1" customWidth="1"/>
    <col min="7431" max="7431" width="12.50390625" style="1" customWidth="1"/>
    <col min="7432" max="7432" width="13.50390625" style="1" customWidth="1"/>
    <col min="7433" max="7433" width="11.50390625" style="1" customWidth="1"/>
    <col min="7434" max="7434" width="7.00390625" style="1" customWidth="1"/>
    <col min="7435" max="7439" width="10.625" style="1" customWidth="1"/>
    <col min="7440" max="7680" width="9.125" style="1" customWidth="1"/>
    <col min="7681" max="7681" width="9.125" style="1" hidden="1" customWidth="1"/>
    <col min="7682" max="7682" width="7.125" style="1" customWidth="1"/>
    <col min="7683" max="7683" width="9.125" style="1" customWidth="1"/>
    <col min="7684" max="7684" width="19.625" style="1" customWidth="1"/>
    <col min="7685" max="7685" width="6.875" style="1" customWidth="1"/>
    <col min="7686" max="7686" width="13.125" style="1" customWidth="1"/>
    <col min="7687" max="7687" width="12.50390625" style="1" customWidth="1"/>
    <col min="7688" max="7688" width="13.50390625" style="1" customWidth="1"/>
    <col min="7689" max="7689" width="11.50390625" style="1" customWidth="1"/>
    <col min="7690" max="7690" width="7.00390625" style="1" customWidth="1"/>
    <col min="7691" max="7695" width="10.625" style="1" customWidth="1"/>
    <col min="7696" max="7936" width="9.125" style="1" customWidth="1"/>
    <col min="7937" max="7937" width="9.125" style="1" hidden="1" customWidth="1"/>
    <col min="7938" max="7938" width="7.125" style="1" customWidth="1"/>
    <col min="7939" max="7939" width="9.125" style="1" customWidth="1"/>
    <col min="7940" max="7940" width="19.625" style="1" customWidth="1"/>
    <col min="7941" max="7941" width="6.875" style="1" customWidth="1"/>
    <col min="7942" max="7942" width="13.125" style="1" customWidth="1"/>
    <col min="7943" max="7943" width="12.50390625" style="1" customWidth="1"/>
    <col min="7944" max="7944" width="13.50390625" style="1" customWidth="1"/>
    <col min="7945" max="7945" width="11.50390625" style="1" customWidth="1"/>
    <col min="7946" max="7946" width="7.00390625" style="1" customWidth="1"/>
    <col min="7947" max="7951" width="10.625" style="1" customWidth="1"/>
    <col min="7952" max="8192" width="9.125" style="1" customWidth="1"/>
    <col min="8193" max="8193" width="9.125" style="1" hidden="1" customWidth="1"/>
    <col min="8194" max="8194" width="7.125" style="1" customWidth="1"/>
    <col min="8195" max="8195" width="9.125" style="1" customWidth="1"/>
    <col min="8196" max="8196" width="19.625" style="1" customWidth="1"/>
    <col min="8197" max="8197" width="6.875" style="1" customWidth="1"/>
    <col min="8198" max="8198" width="13.125" style="1" customWidth="1"/>
    <col min="8199" max="8199" width="12.50390625" style="1" customWidth="1"/>
    <col min="8200" max="8200" width="13.50390625" style="1" customWidth="1"/>
    <col min="8201" max="8201" width="11.50390625" style="1" customWidth="1"/>
    <col min="8202" max="8202" width="7.00390625" style="1" customWidth="1"/>
    <col min="8203" max="8207" width="10.625" style="1" customWidth="1"/>
    <col min="8208" max="8448" width="9.125" style="1" customWidth="1"/>
    <col min="8449" max="8449" width="9.125" style="1" hidden="1" customWidth="1"/>
    <col min="8450" max="8450" width="7.125" style="1" customWidth="1"/>
    <col min="8451" max="8451" width="9.125" style="1" customWidth="1"/>
    <col min="8452" max="8452" width="19.625" style="1" customWidth="1"/>
    <col min="8453" max="8453" width="6.875" style="1" customWidth="1"/>
    <col min="8454" max="8454" width="13.125" style="1" customWidth="1"/>
    <col min="8455" max="8455" width="12.50390625" style="1" customWidth="1"/>
    <col min="8456" max="8456" width="13.50390625" style="1" customWidth="1"/>
    <col min="8457" max="8457" width="11.50390625" style="1" customWidth="1"/>
    <col min="8458" max="8458" width="7.00390625" style="1" customWidth="1"/>
    <col min="8459" max="8463" width="10.625" style="1" customWidth="1"/>
    <col min="8464" max="8704" width="9.125" style="1" customWidth="1"/>
    <col min="8705" max="8705" width="9.125" style="1" hidden="1" customWidth="1"/>
    <col min="8706" max="8706" width="7.125" style="1" customWidth="1"/>
    <col min="8707" max="8707" width="9.125" style="1" customWidth="1"/>
    <col min="8708" max="8708" width="19.625" style="1" customWidth="1"/>
    <col min="8709" max="8709" width="6.875" style="1" customWidth="1"/>
    <col min="8710" max="8710" width="13.125" style="1" customWidth="1"/>
    <col min="8711" max="8711" width="12.50390625" style="1" customWidth="1"/>
    <col min="8712" max="8712" width="13.50390625" style="1" customWidth="1"/>
    <col min="8713" max="8713" width="11.50390625" style="1" customWidth="1"/>
    <col min="8714" max="8714" width="7.00390625" style="1" customWidth="1"/>
    <col min="8715" max="8719" width="10.625" style="1" customWidth="1"/>
    <col min="8720" max="8960" width="9.125" style="1" customWidth="1"/>
    <col min="8961" max="8961" width="9.125" style="1" hidden="1" customWidth="1"/>
    <col min="8962" max="8962" width="7.125" style="1" customWidth="1"/>
    <col min="8963" max="8963" width="9.125" style="1" customWidth="1"/>
    <col min="8964" max="8964" width="19.625" style="1" customWidth="1"/>
    <col min="8965" max="8965" width="6.875" style="1" customWidth="1"/>
    <col min="8966" max="8966" width="13.125" style="1" customWidth="1"/>
    <col min="8967" max="8967" width="12.50390625" style="1" customWidth="1"/>
    <col min="8968" max="8968" width="13.50390625" style="1" customWidth="1"/>
    <col min="8969" max="8969" width="11.50390625" style="1" customWidth="1"/>
    <col min="8970" max="8970" width="7.00390625" style="1" customWidth="1"/>
    <col min="8971" max="8975" width="10.625" style="1" customWidth="1"/>
    <col min="8976" max="9216" width="9.125" style="1" customWidth="1"/>
    <col min="9217" max="9217" width="9.125" style="1" hidden="1" customWidth="1"/>
    <col min="9218" max="9218" width="7.125" style="1" customWidth="1"/>
    <col min="9219" max="9219" width="9.125" style="1" customWidth="1"/>
    <col min="9220" max="9220" width="19.625" style="1" customWidth="1"/>
    <col min="9221" max="9221" width="6.875" style="1" customWidth="1"/>
    <col min="9222" max="9222" width="13.125" style="1" customWidth="1"/>
    <col min="9223" max="9223" width="12.50390625" style="1" customWidth="1"/>
    <col min="9224" max="9224" width="13.50390625" style="1" customWidth="1"/>
    <col min="9225" max="9225" width="11.50390625" style="1" customWidth="1"/>
    <col min="9226" max="9226" width="7.00390625" style="1" customWidth="1"/>
    <col min="9227" max="9231" width="10.625" style="1" customWidth="1"/>
    <col min="9232" max="9472" width="9.125" style="1" customWidth="1"/>
    <col min="9473" max="9473" width="9.125" style="1" hidden="1" customWidth="1"/>
    <col min="9474" max="9474" width="7.125" style="1" customWidth="1"/>
    <col min="9475" max="9475" width="9.125" style="1" customWidth="1"/>
    <col min="9476" max="9476" width="19.625" style="1" customWidth="1"/>
    <col min="9477" max="9477" width="6.875" style="1" customWidth="1"/>
    <col min="9478" max="9478" width="13.125" style="1" customWidth="1"/>
    <col min="9479" max="9479" width="12.50390625" style="1" customWidth="1"/>
    <col min="9480" max="9480" width="13.50390625" style="1" customWidth="1"/>
    <col min="9481" max="9481" width="11.50390625" style="1" customWidth="1"/>
    <col min="9482" max="9482" width="7.00390625" style="1" customWidth="1"/>
    <col min="9483" max="9487" width="10.625" style="1" customWidth="1"/>
    <col min="9488" max="9728" width="9.125" style="1" customWidth="1"/>
    <col min="9729" max="9729" width="9.125" style="1" hidden="1" customWidth="1"/>
    <col min="9730" max="9730" width="7.125" style="1" customWidth="1"/>
    <col min="9731" max="9731" width="9.125" style="1" customWidth="1"/>
    <col min="9732" max="9732" width="19.625" style="1" customWidth="1"/>
    <col min="9733" max="9733" width="6.875" style="1" customWidth="1"/>
    <col min="9734" max="9734" width="13.125" style="1" customWidth="1"/>
    <col min="9735" max="9735" width="12.50390625" style="1" customWidth="1"/>
    <col min="9736" max="9736" width="13.50390625" style="1" customWidth="1"/>
    <col min="9737" max="9737" width="11.50390625" style="1" customWidth="1"/>
    <col min="9738" max="9738" width="7.00390625" style="1" customWidth="1"/>
    <col min="9739" max="9743" width="10.625" style="1" customWidth="1"/>
    <col min="9744" max="9984" width="9.125" style="1" customWidth="1"/>
    <col min="9985" max="9985" width="9.125" style="1" hidden="1" customWidth="1"/>
    <col min="9986" max="9986" width="7.125" style="1" customWidth="1"/>
    <col min="9987" max="9987" width="9.125" style="1" customWidth="1"/>
    <col min="9988" max="9988" width="19.625" style="1" customWidth="1"/>
    <col min="9989" max="9989" width="6.875" style="1" customWidth="1"/>
    <col min="9990" max="9990" width="13.125" style="1" customWidth="1"/>
    <col min="9991" max="9991" width="12.50390625" style="1" customWidth="1"/>
    <col min="9992" max="9992" width="13.50390625" style="1" customWidth="1"/>
    <col min="9993" max="9993" width="11.50390625" style="1" customWidth="1"/>
    <col min="9994" max="9994" width="7.00390625" style="1" customWidth="1"/>
    <col min="9995" max="9999" width="10.625" style="1" customWidth="1"/>
    <col min="10000" max="10240" width="9.125" style="1" customWidth="1"/>
    <col min="10241" max="10241" width="9.125" style="1" hidden="1" customWidth="1"/>
    <col min="10242" max="10242" width="7.125" style="1" customWidth="1"/>
    <col min="10243" max="10243" width="9.125" style="1" customWidth="1"/>
    <col min="10244" max="10244" width="19.625" style="1" customWidth="1"/>
    <col min="10245" max="10245" width="6.875" style="1" customWidth="1"/>
    <col min="10246" max="10246" width="13.125" style="1" customWidth="1"/>
    <col min="10247" max="10247" width="12.50390625" style="1" customWidth="1"/>
    <col min="10248" max="10248" width="13.50390625" style="1" customWidth="1"/>
    <col min="10249" max="10249" width="11.50390625" style="1" customWidth="1"/>
    <col min="10250" max="10250" width="7.00390625" style="1" customWidth="1"/>
    <col min="10251" max="10255" width="10.625" style="1" customWidth="1"/>
    <col min="10256" max="10496" width="9.125" style="1" customWidth="1"/>
    <col min="10497" max="10497" width="9.125" style="1" hidden="1" customWidth="1"/>
    <col min="10498" max="10498" width="7.125" style="1" customWidth="1"/>
    <col min="10499" max="10499" width="9.125" style="1" customWidth="1"/>
    <col min="10500" max="10500" width="19.625" style="1" customWidth="1"/>
    <col min="10501" max="10501" width="6.875" style="1" customWidth="1"/>
    <col min="10502" max="10502" width="13.125" style="1" customWidth="1"/>
    <col min="10503" max="10503" width="12.50390625" style="1" customWidth="1"/>
    <col min="10504" max="10504" width="13.50390625" style="1" customWidth="1"/>
    <col min="10505" max="10505" width="11.50390625" style="1" customWidth="1"/>
    <col min="10506" max="10506" width="7.00390625" style="1" customWidth="1"/>
    <col min="10507" max="10511" width="10.625" style="1" customWidth="1"/>
    <col min="10512" max="10752" width="9.125" style="1" customWidth="1"/>
    <col min="10753" max="10753" width="9.125" style="1" hidden="1" customWidth="1"/>
    <col min="10754" max="10754" width="7.125" style="1" customWidth="1"/>
    <col min="10755" max="10755" width="9.125" style="1" customWidth="1"/>
    <col min="10756" max="10756" width="19.625" style="1" customWidth="1"/>
    <col min="10757" max="10757" width="6.875" style="1" customWidth="1"/>
    <col min="10758" max="10758" width="13.125" style="1" customWidth="1"/>
    <col min="10759" max="10759" width="12.50390625" style="1" customWidth="1"/>
    <col min="10760" max="10760" width="13.50390625" style="1" customWidth="1"/>
    <col min="10761" max="10761" width="11.50390625" style="1" customWidth="1"/>
    <col min="10762" max="10762" width="7.00390625" style="1" customWidth="1"/>
    <col min="10763" max="10767" width="10.625" style="1" customWidth="1"/>
    <col min="10768" max="11008" width="9.125" style="1" customWidth="1"/>
    <col min="11009" max="11009" width="9.125" style="1" hidden="1" customWidth="1"/>
    <col min="11010" max="11010" width="7.125" style="1" customWidth="1"/>
    <col min="11011" max="11011" width="9.125" style="1" customWidth="1"/>
    <col min="11012" max="11012" width="19.625" style="1" customWidth="1"/>
    <col min="11013" max="11013" width="6.875" style="1" customWidth="1"/>
    <col min="11014" max="11014" width="13.125" style="1" customWidth="1"/>
    <col min="11015" max="11015" width="12.50390625" style="1" customWidth="1"/>
    <col min="11016" max="11016" width="13.50390625" style="1" customWidth="1"/>
    <col min="11017" max="11017" width="11.50390625" style="1" customWidth="1"/>
    <col min="11018" max="11018" width="7.00390625" style="1" customWidth="1"/>
    <col min="11019" max="11023" width="10.625" style="1" customWidth="1"/>
    <col min="11024" max="11264" width="9.125" style="1" customWidth="1"/>
    <col min="11265" max="11265" width="9.125" style="1" hidden="1" customWidth="1"/>
    <col min="11266" max="11266" width="7.125" style="1" customWidth="1"/>
    <col min="11267" max="11267" width="9.125" style="1" customWidth="1"/>
    <col min="11268" max="11268" width="19.625" style="1" customWidth="1"/>
    <col min="11269" max="11269" width="6.875" style="1" customWidth="1"/>
    <col min="11270" max="11270" width="13.125" style="1" customWidth="1"/>
    <col min="11271" max="11271" width="12.50390625" style="1" customWidth="1"/>
    <col min="11272" max="11272" width="13.50390625" style="1" customWidth="1"/>
    <col min="11273" max="11273" width="11.50390625" style="1" customWidth="1"/>
    <col min="11274" max="11274" width="7.00390625" style="1" customWidth="1"/>
    <col min="11275" max="11279" width="10.625" style="1" customWidth="1"/>
    <col min="11280" max="11520" width="9.125" style="1" customWidth="1"/>
    <col min="11521" max="11521" width="9.125" style="1" hidden="1" customWidth="1"/>
    <col min="11522" max="11522" width="7.125" style="1" customWidth="1"/>
    <col min="11523" max="11523" width="9.125" style="1" customWidth="1"/>
    <col min="11524" max="11524" width="19.625" style="1" customWidth="1"/>
    <col min="11525" max="11525" width="6.875" style="1" customWidth="1"/>
    <col min="11526" max="11526" width="13.125" style="1" customWidth="1"/>
    <col min="11527" max="11527" width="12.50390625" style="1" customWidth="1"/>
    <col min="11528" max="11528" width="13.50390625" style="1" customWidth="1"/>
    <col min="11529" max="11529" width="11.50390625" style="1" customWidth="1"/>
    <col min="11530" max="11530" width="7.00390625" style="1" customWidth="1"/>
    <col min="11531" max="11535" width="10.625" style="1" customWidth="1"/>
    <col min="11536" max="11776" width="9.125" style="1" customWidth="1"/>
    <col min="11777" max="11777" width="9.125" style="1" hidden="1" customWidth="1"/>
    <col min="11778" max="11778" width="7.125" style="1" customWidth="1"/>
    <col min="11779" max="11779" width="9.125" style="1" customWidth="1"/>
    <col min="11780" max="11780" width="19.625" style="1" customWidth="1"/>
    <col min="11781" max="11781" width="6.875" style="1" customWidth="1"/>
    <col min="11782" max="11782" width="13.125" style="1" customWidth="1"/>
    <col min="11783" max="11783" width="12.50390625" style="1" customWidth="1"/>
    <col min="11784" max="11784" width="13.50390625" style="1" customWidth="1"/>
    <col min="11785" max="11785" width="11.50390625" style="1" customWidth="1"/>
    <col min="11786" max="11786" width="7.00390625" style="1" customWidth="1"/>
    <col min="11787" max="11791" width="10.625" style="1" customWidth="1"/>
    <col min="11792" max="12032" width="9.125" style="1" customWidth="1"/>
    <col min="12033" max="12033" width="9.125" style="1" hidden="1" customWidth="1"/>
    <col min="12034" max="12034" width="7.125" style="1" customWidth="1"/>
    <col min="12035" max="12035" width="9.125" style="1" customWidth="1"/>
    <col min="12036" max="12036" width="19.625" style="1" customWidth="1"/>
    <col min="12037" max="12037" width="6.875" style="1" customWidth="1"/>
    <col min="12038" max="12038" width="13.125" style="1" customWidth="1"/>
    <col min="12039" max="12039" width="12.50390625" style="1" customWidth="1"/>
    <col min="12040" max="12040" width="13.50390625" style="1" customWidth="1"/>
    <col min="12041" max="12041" width="11.50390625" style="1" customWidth="1"/>
    <col min="12042" max="12042" width="7.00390625" style="1" customWidth="1"/>
    <col min="12043" max="12047" width="10.625" style="1" customWidth="1"/>
    <col min="12048" max="12288" width="9.125" style="1" customWidth="1"/>
    <col min="12289" max="12289" width="9.125" style="1" hidden="1" customWidth="1"/>
    <col min="12290" max="12290" width="7.125" style="1" customWidth="1"/>
    <col min="12291" max="12291" width="9.125" style="1" customWidth="1"/>
    <col min="12292" max="12292" width="19.625" style="1" customWidth="1"/>
    <col min="12293" max="12293" width="6.875" style="1" customWidth="1"/>
    <col min="12294" max="12294" width="13.125" style="1" customWidth="1"/>
    <col min="12295" max="12295" width="12.50390625" style="1" customWidth="1"/>
    <col min="12296" max="12296" width="13.50390625" style="1" customWidth="1"/>
    <col min="12297" max="12297" width="11.50390625" style="1" customWidth="1"/>
    <col min="12298" max="12298" width="7.00390625" style="1" customWidth="1"/>
    <col min="12299" max="12303" width="10.625" style="1" customWidth="1"/>
    <col min="12304" max="12544" width="9.125" style="1" customWidth="1"/>
    <col min="12545" max="12545" width="9.125" style="1" hidden="1" customWidth="1"/>
    <col min="12546" max="12546" width="7.125" style="1" customWidth="1"/>
    <col min="12547" max="12547" width="9.125" style="1" customWidth="1"/>
    <col min="12548" max="12548" width="19.625" style="1" customWidth="1"/>
    <col min="12549" max="12549" width="6.875" style="1" customWidth="1"/>
    <col min="12550" max="12550" width="13.125" style="1" customWidth="1"/>
    <col min="12551" max="12551" width="12.50390625" style="1" customWidth="1"/>
    <col min="12552" max="12552" width="13.50390625" style="1" customWidth="1"/>
    <col min="12553" max="12553" width="11.50390625" style="1" customWidth="1"/>
    <col min="12554" max="12554" width="7.00390625" style="1" customWidth="1"/>
    <col min="12555" max="12559" width="10.625" style="1" customWidth="1"/>
    <col min="12560" max="12800" width="9.125" style="1" customWidth="1"/>
    <col min="12801" max="12801" width="9.125" style="1" hidden="1" customWidth="1"/>
    <col min="12802" max="12802" width="7.125" style="1" customWidth="1"/>
    <col min="12803" max="12803" width="9.125" style="1" customWidth="1"/>
    <col min="12804" max="12804" width="19.625" style="1" customWidth="1"/>
    <col min="12805" max="12805" width="6.875" style="1" customWidth="1"/>
    <col min="12806" max="12806" width="13.125" style="1" customWidth="1"/>
    <col min="12807" max="12807" width="12.50390625" style="1" customWidth="1"/>
    <col min="12808" max="12808" width="13.50390625" style="1" customWidth="1"/>
    <col min="12809" max="12809" width="11.50390625" style="1" customWidth="1"/>
    <col min="12810" max="12810" width="7.00390625" style="1" customWidth="1"/>
    <col min="12811" max="12815" width="10.625" style="1" customWidth="1"/>
    <col min="12816" max="13056" width="9.125" style="1" customWidth="1"/>
    <col min="13057" max="13057" width="9.125" style="1" hidden="1" customWidth="1"/>
    <col min="13058" max="13058" width="7.125" style="1" customWidth="1"/>
    <col min="13059" max="13059" width="9.125" style="1" customWidth="1"/>
    <col min="13060" max="13060" width="19.625" style="1" customWidth="1"/>
    <col min="13061" max="13061" width="6.875" style="1" customWidth="1"/>
    <col min="13062" max="13062" width="13.125" style="1" customWidth="1"/>
    <col min="13063" max="13063" width="12.50390625" style="1" customWidth="1"/>
    <col min="13064" max="13064" width="13.50390625" style="1" customWidth="1"/>
    <col min="13065" max="13065" width="11.50390625" style="1" customWidth="1"/>
    <col min="13066" max="13066" width="7.00390625" style="1" customWidth="1"/>
    <col min="13067" max="13071" width="10.625" style="1" customWidth="1"/>
    <col min="13072" max="13312" width="9.125" style="1" customWidth="1"/>
    <col min="13313" max="13313" width="9.125" style="1" hidden="1" customWidth="1"/>
    <col min="13314" max="13314" width="7.125" style="1" customWidth="1"/>
    <col min="13315" max="13315" width="9.125" style="1" customWidth="1"/>
    <col min="13316" max="13316" width="19.625" style="1" customWidth="1"/>
    <col min="13317" max="13317" width="6.875" style="1" customWidth="1"/>
    <col min="13318" max="13318" width="13.125" style="1" customWidth="1"/>
    <col min="13319" max="13319" width="12.50390625" style="1" customWidth="1"/>
    <col min="13320" max="13320" width="13.50390625" style="1" customWidth="1"/>
    <col min="13321" max="13321" width="11.50390625" style="1" customWidth="1"/>
    <col min="13322" max="13322" width="7.00390625" style="1" customWidth="1"/>
    <col min="13323" max="13327" width="10.625" style="1" customWidth="1"/>
    <col min="13328" max="13568" width="9.125" style="1" customWidth="1"/>
    <col min="13569" max="13569" width="9.125" style="1" hidden="1" customWidth="1"/>
    <col min="13570" max="13570" width="7.125" style="1" customWidth="1"/>
    <col min="13571" max="13571" width="9.125" style="1" customWidth="1"/>
    <col min="13572" max="13572" width="19.625" style="1" customWidth="1"/>
    <col min="13573" max="13573" width="6.875" style="1" customWidth="1"/>
    <col min="13574" max="13574" width="13.125" style="1" customWidth="1"/>
    <col min="13575" max="13575" width="12.50390625" style="1" customWidth="1"/>
    <col min="13576" max="13576" width="13.50390625" style="1" customWidth="1"/>
    <col min="13577" max="13577" width="11.50390625" style="1" customWidth="1"/>
    <col min="13578" max="13578" width="7.00390625" style="1" customWidth="1"/>
    <col min="13579" max="13583" width="10.625" style="1" customWidth="1"/>
    <col min="13584" max="13824" width="9.125" style="1" customWidth="1"/>
    <col min="13825" max="13825" width="9.125" style="1" hidden="1" customWidth="1"/>
    <col min="13826" max="13826" width="7.125" style="1" customWidth="1"/>
    <col min="13827" max="13827" width="9.125" style="1" customWidth="1"/>
    <col min="13828" max="13828" width="19.625" style="1" customWidth="1"/>
    <col min="13829" max="13829" width="6.875" style="1" customWidth="1"/>
    <col min="13830" max="13830" width="13.125" style="1" customWidth="1"/>
    <col min="13831" max="13831" width="12.50390625" style="1" customWidth="1"/>
    <col min="13832" max="13832" width="13.50390625" style="1" customWidth="1"/>
    <col min="13833" max="13833" width="11.50390625" style="1" customWidth="1"/>
    <col min="13834" max="13834" width="7.00390625" style="1" customWidth="1"/>
    <col min="13835" max="13839" width="10.625" style="1" customWidth="1"/>
    <col min="13840" max="14080" width="9.125" style="1" customWidth="1"/>
    <col min="14081" max="14081" width="9.125" style="1" hidden="1" customWidth="1"/>
    <col min="14082" max="14082" width="7.125" style="1" customWidth="1"/>
    <col min="14083" max="14083" width="9.125" style="1" customWidth="1"/>
    <col min="14084" max="14084" width="19.625" style="1" customWidth="1"/>
    <col min="14085" max="14085" width="6.875" style="1" customWidth="1"/>
    <col min="14086" max="14086" width="13.125" style="1" customWidth="1"/>
    <col min="14087" max="14087" width="12.50390625" style="1" customWidth="1"/>
    <col min="14088" max="14088" width="13.50390625" style="1" customWidth="1"/>
    <col min="14089" max="14089" width="11.50390625" style="1" customWidth="1"/>
    <col min="14090" max="14090" width="7.00390625" style="1" customWidth="1"/>
    <col min="14091" max="14095" width="10.625" style="1" customWidth="1"/>
    <col min="14096" max="14336" width="9.125" style="1" customWidth="1"/>
    <col min="14337" max="14337" width="9.125" style="1" hidden="1" customWidth="1"/>
    <col min="14338" max="14338" width="7.125" style="1" customWidth="1"/>
    <col min="14339" max="14339" width="9.125" style="1" customWidth="1"/>
    <col min="14340" max="14340" width="19.625" style="1" customWidth="1"/>
    <col min="14341" max="14341" width="6.875" style="1" customWidth="1"/>
    <col min="14342" max="14342" width="13.125" style="1" customWidth="1"/>
    <col min="14343" max="14343" width="12.50390625" style="1" customWidth="1"/>
    <col min="14344" max="14344" width="13.50390625" style="1" customWidth="1"/>
    <col min="14345" max="14345" width="11.50390625" style="1" customWidth="1"/>
    <col min="14346" max="14346" width="7.00390625" style="1" customWidth="1"/>
    <col min="14347" max="14351" width="10.625" style="1" customWidth="1"/>
    <col min="14352" max="14592" width="9.125" style="1" customWidth="1"/>
    <col min="14593" max="14593" width="9.125" style="1" hidden="1" customWidth="1"/>
    <col min="14594" max="14594" width="7.125" style="1" customWidth="1"/>
    <col min="14595" max="14595" width="9.125" style="1" customWidth="1"/>
    <col min="14596" max="14596" width="19.625" style="1" customWidth="1"/>
    <col min="14597" max="14597" width="6.875" style="1" customWidth="1"/>
    <col min="14598" max="14598" width="13.125" style="1" customWidth="1"/>
    <col min="14599" max="14599" width="12.50390625" style="1" customWidth="1"/>
    <col min="14600" max="14600" width="13.50390625" style="1" customWidth="1"/>
    <col min="14601" max="14601" width="11.50390625" style="1" customWidth="1"/>
    <col min="14602" max="14602" width="7.00390625" style="1" customWidth="1"/>
    <col min="14603" max="14607" width="10.625" style="1" customWidth="1"/>
    <col min="14608" max="14848" width="9.125" style="1" customWidth="1"/>
    <col min="14849" max="14849" width="9.125" style="1" hidden="1" customWidth="1"/>
    <col min="14850" max="14850" width="7.125" style="1" customWidth="1"/>
    <col min="14851" max="14851" width="9.125" style="1" customWidth="1"/>
    <col min="14852" max="14852" width="19.625" style="1" customWidth="1"/>
    <col min="14853" max="14853" width="6.875" style="1" customWidth="1"/>
    <col min="14854" max="14854" width="13.125" style="1" customWidth="1"/>
    <col min="14855" max="14855" width="12.50390625" style="1" customWidth="1"/>
    <col min="14856" max="14856" width="13.50390625" style="1" customWidth="1"/>
    <col min="14857" max="14857" width="11.50390625" style="1" customWidth="1"/>
    <col min="14858" max="14858" width="7.00390625" style="1" customWidth="1"/>
    <col min="14859" max="14863" width="10.625" style="1" customWidth="1"/>
    <col min="14864" max="15104" width="9.125" style="1" customWidth="1"/>
    <col min="15105" max="15105" width="9.125" style="1" hidden="1" customWidth="1"/>
    <col min="15106" max="15106" width="7.125" style="1" customWidth="1"/>
    <col min="15107" max="15107" width="9.125" style="1" customWidth="1"/>
    <col min="15108" max="15108" width="19.625" style="1" customWidth="1"/>
    <col min="15109" max="15109" width="6.875" style="1" customWidth="1"/>
    <col min="15110" max="15110" width="13.125" style="1" customWidth="1"/>
    <col min="15111" max="15111" width="12.50390625" style="1" customWidth="1"/>
    <col min="15112" max="15112" width="13.50390625" style="1" customWidth="1"/>
    <col min="15113" max="15113" width="11.50390625" style="1" customWidth="1"/>
    <col min="15114" max="15114" width="7.00390625" style="1" customWidth="1"/>
    <col min="15115" max="15119" width="10.625" style="1" customWidth="1"/>
    <col min="15120" max="15360" width="9.125" style="1" customWidth="1"/>
    <col min="15361" max="15361" width="9.125" style="1" hidden="1" customWidth="1"/>
    <col min="15362" max="15362" width="7.125" style="1" customWidth="1"/>
    <col min="15363" max="15363" width="9.125" style="1" customWidth="1"/>
    <col min="15364" max="15364" width="19.625" style="1" customWidth="1"/>
    <col min="15365" max="15365" width="6.875" style="1" customWidth="1"/>
    <col min="15366" max="15366" width="13.125" style="1" customWidth="1"/>
    <col min="15367" max="15367" width="12.50390625" style="1" customWidth="1"/>
    <col min="15368" max="15368" width="13.50390625" style="1" customWidth="1"/>
    <col min="15369" max="15369" width="11.50390625" style="1" customWidth="1"/>
    <col min="15370" max="15370" width="7.00390625" style="1" customWidth="1"/>
    <col min="15371" max="15375" width="10.625" style="1" customWidth="1"/>
    <col min="15376" max="15616" width="9.125" style="1" customWidth="1"/>
    <col min="15617" max="15617" width="9.125" style="1" hidden="1" customWidth="1"/>
    <col min="15618" max="15618" width="7.125" style="1" customWidth="1"/>
    <col min="15619" max="15619" width="9.125" style="1" customWidth="1"/>
    <col min="15620" max="15620" width="19.625" style="1" customWidth="1"/>
    <col min="15621" max="15621" width="6.875" style="1" customWidth="1"/>
    <col min="15622" max="15622" width="13.125" style="1" customWidth="1"/>
    <col min="15623" max="15623" width="12.50390625" style="1" customWidth="1"/>
    <col min="15624" max="15624" width="13.50390625" style="1" customWidth="1"/>
    <col min="15625" max="15625" width="11.50390625" style="1" customWidth="1"/>
    <col min="15626" max="15626" width="7.00390625" style="1" customWidth="1"/>
    <col min="15627" max="15631" width="10.625" style="1" customWidth="1"/>
    <col min="15632" max="15872" width="9.125" style="1" customWidth="1"/>
    <col min="15873" max="15873" width="9.125" style="1" hidden="1" customWidth="1"/>
    <col min="15874" max="15874" width="7.125" style="1" customWidth="1"/>
    <col min="15875" max="15875" width="9.125" style="1" customWidth="1"/>
    <col min="15876" max="15876" width="19.625" style="1" customWidth="1"/>
    <col min="15877" max="15877" width="6.875" style="1" customWidth="1"/>
    <col min="15878" max="15878" width="13.125" style="1" customWidth="1"/>
    <col min="15879" max="15879" width="12.50390625" style="1" customWidth="1"/>
    <col min="15880" max="15880" width="13.50390625" style="1" customWidth="1"/>
    <col min="15881" max="15881" width="11.50390625" style="1" customWidth="1"/>
    <col min="15882" max="15882" width="7.00390625" style="1" customWidth="1"/>
    <col min="15883" max="15887" width="10.625" style="1" customWidth="1"/>
    <col min="15888" max="16128" width="9.125" style="1" customWidth="1"/>
    <col min="16129" max="16129" width="9.125" style="1" hidden="1" customWidth="1"/>
    <col min="16130" max="16130" width="7.125" style="1" customWidth="1"/>
    <col min="16131" max="16131" width="9.125" style="1" customWidth="1"/>
    <col min="16132" max="16132" width="19.625" style="1" customWidth="1"/>
    <col min="16133" max="16133" width="6.875" style="1" customWidth="1"/>
    <col min="16134" max="16134" width="13.125" style="1" customWidth="1"/>
    <col min="16135" max="16135" width="12.50390625" style="1" customWidth="1"/>
    <col min="16136" max="16136" width="13.50390625" style="1" customWidth="1"/>
    <col min="16137" max="16137" width="11.50390625" style="1" customWidth="1"/>
    <col min="16138" max="16138" width="7.00390625" style="1" customWidth="1"/>
    <col min="16139" max="16143" width="10.625" style="1" customWidth="1"/>
    <col min="16144" max="16384" width="9.125" style="1" customWidth="1"/>
  </cols>
  <sheetData>
    <row r="1" ht="12" customHeight="1"/>
    <row r="2" spans="2:11" ht="17.25" customHeight="1">
      <c r="B2" s="3"/>
      <c r="C2" s="4" t="s">
        <v>2174</v>
      </c>
      <c r="E2" s="5"/>
      <c r="F2" s="4"/>
      <c r="G2" s="6"/>
      <c r="H2" s="7" t="s">
        <v>0</v>
      </c>
      <c r="I2" s="8">
        <f ca="1">TODAY()</f>
        <v>43713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100</v>
      </c>
      <c r="E5" s="13" t="s">
        <v>101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509">
        <f>ROUND(G42,0)</f>
        <v>0</v>
      </c>
      <c r="J19" s="510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511">
        <f>ROUND(I19*D20/100,0)</f>
        <v>0</v>
      </c>
      <c r="J20" s="512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511">
        <f>ROUND(H42,0)</f>
        <v>0</v>
      </c>
      <c r="J21" s="512"/>
      <c r="K21" s="34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513">
        <f>ROUND(I21*D21/100,0)</f>
        <v>0</v>
      </c>
      <c r="J22" s="514"/>
      <c r="K22" s="34"/>
    </row>
    <row r="23" spans="2:11" ht="16.2" thickBot="1">
      <c r="B23" s="39" t="s">
        <v>14</v>
      </c>
      <c r="C23" s="40"/>
      <c r="D23" s="40"/>
      <c r="E23" s="41"/>
      <c r="F23" s="42"/>
      <c r="G23" s="43"/>
      <c r="H23" s="43"/>
      <c r="I23" s="515">
        <f>SUM(I19:I22)</f>
        <v>0</v>
      </c>
      <c r="J23" s="516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/>
    </row>
    <row r="30" spans="2:10" ht="12.75">
      <c r="B30" s="52" t="s">
        <v>103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f aca="true" t="shared" si="0" ref="H30:H36">+H49</f>
        <v>0</v>
      </c>
      <c r="I30" s="58">
        <f aca="true" t="shared" si="1" ref="I30:I41">(G30*SazbaDPH1)/100+(H30*SazbaDPH2)/100</f>
        <v>0</v>
      </c>
      <c r="J30" s="59"/>
    </row>
    <row r="31" spans="2:10" ht="12.75">
      <c r="B31" s="60" t="s">
        <v>113</v>
      </c>
      <c r="C31" s="61" t="s">
        <v>114</v>
      </c>
      <c r="D31" s="62"/>
      <c r="E31" s="63"/>
      <c r="F31" s="64">
        <f aca="true" t="shared" si="2" ref="F31:F41">G31+H31+I31</f>
        <v>0</v>
      </c>
      <c r="G31" s="65">
        <v>0</v>
      </c>
      <c r="H31" s="66">
        <f t="shared" si="0"/>
        <v>0</v>
      </c>
      <c r="I31" s="66">
        <f t="shared" si="1"/>
        <v>0</v>
      </c>
      <c r="J31" s="59"/>
    </row>
    <row r="32" spans="2:10" ht="12.75">
      <c r="B32" s="60" t="s">
        <v>118</v>
      </c>
      <c r="C32" s="61" t="s">
        <v>119</v>
      </c>
      <c r="D32" s="62"/>
      <c r="E32" s="63"/>
      <c r="F32" s="64">
        <f t="shared" si="2"/>
        <v>0</v>
      </c>
      <c r="G32" s="65">
        <v>0</v>
      </c>
      <c r="H32" s="66">
        <f t="shared" si="0"/>
        <v>0</v>
      </c>
      <c r="I32" s="66">
        <f t="shared" si="1"/>
        <v>0</v>
      </c>
      <c r="J32" s="59"/>
    </row>
    <row r="33" spans="2:10" ht="12.75">
      <c r="B33" s="60" t="s">
        <v>123</v>
      </c>
      <c r="C33" s="61" t="s">
        <v>124</v>
      </c>
      <c r="D33" s="62"/>
      <c r="E33" s="63"/>
      <c r="F33" s="64">
        <f t="shared" si="2"/>
        <v>0</v>
      </c>
      <c r="G33" s="65">
        <v>0</v>
      </c>
      <c r="H33" s="66">
        <f t="shared" si="0"/>
        <v>0</v>
      </c>
      <c r="I33" s="66">
        <f t="shared" si="1"/>
        <v>0</v>
      </c>
      <c r="J33" s="59"/>
    </row>
    <row r="34" spans="2:10" ht="12.75">
      <c r="B34" s="60" t="s">
        <v>132</v>
      </c>
      <c r="C34" s="61" t="s">
        <v>133</v>
      </c>
      <c r="D34" s="62"/>
      <c r="E34" s="63"/>
      <c r="F34" s="64">
        <f t="shared" si="2"/>
        <v>0</v>
      </c>
      <c r="G34" s="65">
        <v>0</v>
      </c>
      <c r="H34" s="66">
        <f t="shared" si="0"/>
        <v>0</v>
      </c>
      <c r="I34" s="66">
        <f t="shared" si="1"/>
        <v>0</v>
      </c>
      <c r="J34" s="59"/>
    </row>
    <row r="35" spans="2:10" ht="12.75">
      <c r="B35" s="60" t="s">
        <v>137</v>
      </c>
      <c r="C35" s="61" t="s">
        <v>138</v>
      </c>
      <c r="D35" s="62"/>
      <c r="E35" s="63"/>
      <c r="F35" s="64">
        <f t="shared" si="2"/>
        <v>0</v>
      </c>
      <c r="G35" s="65">
        <v>0</v>
      </c>
      <c r="H35" s="66">
        <f t="shared" si="0"/>
        <v>0</v>
      </c>
      <c r="I35" s="66">
        <f t="shared" si="1"/>
        <v>0</v>
      </c>
      <c r="J35" s="59"/>
    </row>
    <row r="36" spans="2:10" ht="12.75">
      <c r="B36" s="60" t="s">
        <v>142</v>
      </c>
      <c r="C36" s="61" t="s">
        <v>143</v>
      </c>
      <c r="D36" s="62"/>
      <c r="E36" s="63"/>
      <c r="F36" s="64">
        <f t="shared" si="2"/>
        <v>0</v>
      </c>
      <c r="G36" s="65">
        <v>0</v>
      </c>
      <c r="H36" s="66">
        <f t="shared" si="0"/>
        <v>0</v>
      </c>
      <c r="I36" s="66">
        <f t="shared" si="1"/>
        <v>0</v>
      </c>
      <c r="J36" s="59"/>
    </row>
    <row r="37" spans="2:10" ht="12.75">
      <c r="B37" s="500" t="s">
        <v>224</v>
      </c>
      <c r="C37" s="501" t="s">
        <v>225</v>
      </c>
      <c r="D37" s="502"/>
      <c r="E37" s="503"/>
      <c r="F37" s="504">
        <f t="shared" si="2"/>
        <v>0</v>
      </c>
      <c r="G37" s="505">
        <v>0</v>
      </c>
      <c r="H37" s="506">
        <f>+SUM(H56:H61)</f>
        <v>0</v>
      </c>
      <c r="I37" s="506">
        <f t="shared" si="1"/>
        <v>0</v>
      </c>
      <c r="J37" s="59"/>
    </row>
    <row r="38" spans="2:10" ht="12.75">
      <c r="B38" s="60" t="s">
        <v>965</v>
      </c>
      <c r="C38" s="61" t="s">
        <v>966</v>
      </c>
      <c r="D38" s="62"/>
      <c r="E38" s="63"/>
      <c r="F38" s="64">
        <f t="shared" si="2"/>
        <v>0</v>
      </c>
      <c r="G38" s="65">
        <v>0</v>
      </c>
      <c r="H38" s="66">
        <f>+H62</f>
        <v>0</v>
      </c>
      <c r="I38" s="66">
        <f t="shared" si="1"/>
        <v>0</v>
      </c>
      <c r="J38" s="59"/>
    </row>
    <row r="39" spans="2:10" ht="12.75">
      <c r="B39" s="60" t="s">
        <v>1128</v>
      </c>
      <c r="C39" s="61" t="s">
        <v>1129</v>
      </c>
      <c r="D39" s="62"/>
      <c r="E39" s="63"/>
      <c r="F39" s="64">
        <f t="shared" si="2"/>
        <v>0</v>
      </c>
      <c r="G39" s="65">
        <v>0</v>
      </c>
      <c r="H39" s="66">
        <f>+H63</f>
        <v>0</v>
      </c>
      <c r="I39" s="66">
        <f t="shared" si="1"/>
        <v>0</v>
      </c>
      <c r="J39" s="59"/>
    </row>
    <row r="40" spans="2:10" ht="12.75">
      <c r="B40" s="60" t="s">
        <v>1292</v>
      </c>
      <c r="C40" s="61" t="s">
        <v>1293</v>
      </c>
      <c r="D40" s="62"/>
      <c r="E40" s="63"/>
      <c r="F40" s="64">
        <f t="shared" si="2"/>
        <v>0</v>
      </c>
      <c r="G40" s="65">
        <v>0</v>
      </c>
      <c r="H40" s="66">
        <f>+H64</f>
        <v>0</v>
      </c>
      <c r="I40" s="66">
        <f t="shared" si="1"/>
        <v>0</v>
      </c>
      <c r="J40" s="59"/>
    </row>
    <row r="41" spans="2:10" ht="12.75">
      <c r="B41" s="60" t="s">
        <v>1476</v>
      </c>
      <c r="C41" s="61" t="s">
        <v>1477</v>
      </c>
      <c r="D41" s="62"/>
      <c r="E41" s="63"/>
      <c r="F41" s="64">
        <f t="shared" si="2"/>
        <v>0</v>
      </c>
      <c r="G41" s="65">
        <v>0</v>
      </c>
      <c r="H41" s="66">
        <f>+H65</f>
        <v>0</v>
      </c>
      <c r="I41" s="66">
        <f t="shared" si="1"/>
        <v>0</v>
      </c>
      <c r="J41" s="59"/>
    </row>
    <row r="42" spans="2:10" ht="17.25" customHeight="1">
      <c r="B42" s="67" t="s">
        <v>19</v>
      </c>
      <c r="C42" s="68"/>
      <c r="D42" s="69"/>
      <c r="E42" s="70"/>
      <c r="F42" s="71">
        <f>SUM(F30:F41)</f>
        <v>0</v>
      </c>
      <c r="G42" s="71">
        <f>SUM(G30:G41)</f>
        <v>0</v>
      </c>
      <c r="H42" s="71">
        <f>SUM(H30:H41)</f>
        <v>0</v>
      </c>
      <c r="I42" s="71">
        <f>SUM(I30:I41)</f>
        <v>0</v>
      </c>
      <c r="J42" s="72"/>
    </row>
    <row r="43" spans="2:11" ht="12.75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9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 ht="7.5" customHeight="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 ht="17.4">
      <c r="B46" s="13" t="s">
        <v>20</v>
      </c>
      <c r="C46" s="45"/>
      <c r="D46" s="45"/>
      <c r="E46" s="45"/>
      <c r="F46" s="45"/>
      <c r="G46" s="45"/>
      <c r="H46" s="45"/>
      <c r="I46" s="45"/>
      <c r="J46" s="45"/>
      <c r="K46" s="73"/>
    </row>
    <row r="47" ht="12.75">
      <c r="K47" s="73"/>
    </row>
    <row r="48" spans="2:10" ht="26.4">
      <c r="B48" s="74" t="s">
        <v>21</v>
      </c>
      <c r="C48" s="75" t="s">
        <v>22</v>
      </c>
      <c r="D48" s="48"/>
      <c r="E48" s="49"/>
      <c r="F48" s="50" t="s">
        <v>17</v>
      </c>
      <c r="G48" s="51" t="str">
        <f>CONCATENATE("Základ DPH ",SazbaDPH1," %")</f>
        <v>Základ DPH 15 %</v>
      </c>
      <c r="H48" s="50" t="str">
        <f>CONCATENATE("Základ DPH ",SazbaDPH2," %")</f>
        <v>Základ DPH 21 %</v>
      </c>
      <c r="I48" s="51" t="s">
        <v>18</v>
      </c>
      <c r="J48" s="50"/>
    </row>
    <row r="49" spans="2:10" ht="12.75">
      <c r="B49" s="76" t="s">
        <v>103</v>
      </c>
      <c r="C49" s="77" t="s">
        <v>112</v>
      </c>
      <c r="D49" s="54"/>
      <c r="E49" s="55"/>
      <c r="F49" s="56">
        <f>G49+H49+I49</f>
        <v>0</v>
      </c>
      <c r="G49" s="57">
        <v>0</v>
      </c>
      <c r="H49" s="58">
        <f>+'IO 01 IO 01 KL'!C23</f>
        <v>0</v>
      </c>
      <c r="I49" s="65">
        <f aca="true" t="shared" si="3" ref="I49:I65">(G49*SazbaDPH1)/100+(H49*SazbaDPH2)/100</f>
        <v>0</v>
      </c>
      <c r="J49" s="59"/>
    </row>
    <row r="50" spans="2:10" ht="12.75">
      <c r="B50" s="78" t="s">
        <v>113</v>
      </c>
      <c r="C50" s="79" t="s">
        <v>117</v>
      </c>
      <c r="D50" s="62"/>
      <c r="E50" s="63"/>
      <c r="F50" s="64">
        <f aca="true" t="shared" si="4" ref="F50:F65">G50+H50+I50</f>
        <v>0</v>
      </c>
      <c r="G50" s="65">
        <v>0</v>
      </c>
      <c r="H50" s="66">
        <f>+'IO 02 IO 02 KL'!C23</f>
        <v>0</v>
      </c>
      <c r="I50" s="65">
        <f t="shared" si="3"/>
        <v>0</v>
      </c>
      <c r="J50" s="59"/>
    </row>
    <row r="51" spans="2:10" ht="12.75">
      <c r="B51" s="78" t="s">
        <v>118</v>
      </c>
      <c r="C51" s="79" t="s">
        <v>122</v>
      </c>
      <c r="D51" s="62"/>
      <c r="E51" s="63"/>
      <c r="F51" s="64">
        <f t="shared" si="4"/>
        <v>0</v>
      </c>
      <c r="G51" s="65">
        <v>0</v>
      </c>
      <c r="H51" s="66">
        <f>+'IO 03 IO 03 KL'!C23</f>
        <v>0</v>
      </c>
      <c r="I51" s="65">
        <f t="shared" si="3"/>
        <v>0</v>
      </c>
      <c r="J51" s="59"/>
    </row>
    <row r="52" spans="2:10" ht="12.75">
      <c r="B52" s="78" t="s">
        <v>123</v>
      </c>
      <c r="C52" s="79" t="s">
        <v>131</v>
      </c>
      <c r="D52" s="62"/>
      <c r="E52" s="63"/>
      <c r="F52" s="64">
        <f t="shared" si="4"/>
        <v>0</v>
      </c>
      <c r="G52" s="65">
        <v>0</v>
      </c>
      <c r="H52" s="66">
        <f>+'IO 04 IO 04 KL'!C23</f>
        <v>0</v>
      </c>
      <c r="I52" s="65">
        <f t="shared" si="3"/>
        <v>0</v>
      </c>
      <c r="J52" s="59"/>
    </row>
    <row r="53" spans="2:10" ht="12.75">
      <c r="B53" s="78" t="s">
        <v>132</v>
      </c>
      <c r="C53" s="79" t="s">
        <v>136</v>
      </c>
      <c r="D53" s="62"/>
      <c r="E53" s="63"/>
      <c r="F53" s="64">
        <f t="shared" si="4"/>
        <v>0</v>
      </c>
      <c r="G53" s="65">
        <v>0</v>
      </c>
      <c r="H53" s="66">
        <f>+'IO 05 IO 05 KL'!C23</f>
        <v>0</v>
      </c>
      <c r="I53" s="65">
        <f t="shared" si="3"/>
        <v>0</v>
      </c>
      <c r="J53" s="59"/>
    </row>
    <row r="54" spans="2:10" ht="12.75">
      <c r="B54" s="78" t="s">
        <v>137</v>
      </c>
      <c r="C54" s="79" t="s">
        <v>141</v>
      </c>
      <c r="D54" s="62"/>
      <c r="E54" s="63"/>
      <c r="F54" s="64">
        <f t="shared" si="4"/>
        <v>0</v>
      </c>
      <c r="G54" s="65">
        <v>0</v>
      </c>
      <c r="H54" s="66">
        <f>+'IO 06 IO 06 KL'!C23</f>
        <v>0</v>
      </c>
      <c r="I54" s="65">
        <f t="shared" si="3"/>
        <v>0</v>
      </c>
      <c r="J54" s="59"/>
    </row>
    <row r="55" spans="2:10" ht="12.75">
      <c r="B55" s="78" t="s">
        <v>142</v>
      </c>
      <c r="C55" s="79" t="s">
        <v>223</v>
      </c>
      <c r="D55" s="62"/>
      <c r="E55" s="63"/>
      <c r="F55" s="64">
        <f t="shared" si="4"/>
        <v>0</v>
      </c>
      <c r="G55" s="65">
        <v>0</v>
      </c>
      <c r="H55" s="66">
        <f>+'SO 00 SO 00 KL'!C23</f>
        <v>0</v>
      </c>
      <c r="I55" s="65">
        <f t="shared" si="3"/>
        <v>0</v>
      </c>
      <c r="J55" s="59"/>
    </row>
    <row r="56" spans="2:10" ht="12.75">
      <c r="B56" s="507" t="s">
        <v>224</v>
      </c>
      <c r="C56" s="508" t="s">
        <v>229</v>
      </c>
      <c r="D56" s="502"/>
      <c r="E56" s="503"/>
      <c r="F56" s="504">
        <f t="shared" si="4"/>
        <v>0</v>
      </c>
      <c r="G56" s="505">
        <v>0</v>
      </c>
      <c r="H56" s="506">
        <f>+'SO 01 SILNOPROUD KL'!C23</f>
        <v>0</v>
      </c>
      <c r="I56" s="505">
        <f t="shared" si="3"/>
        <v>0</v>
      </c>
      <c r="J56" s="59"/>
    </row>
    <row r="57" spans="2:10" ht="12.75">
      <c r="B57" s="507" t="s">
        <v>224</v>
      </c>
      <c r="C57" s="508" t="s">
        <v>232</v>
      </c>
      <c r="D57" s="502"/>
      <c r="E57" s="503"/>
      <c r="F57" s="504">
        <f t="shared" si="4"/>
        <v>0</v>
      </c>
      <c r="G57" s="505">
        <v>0</v>
      </c>
      <c r="H57" s="506">
        <f>+'SO 01 SLABOPROUD KL'!C23</f>
        <v>0</v>
      </c>
      <c r="I57" s="505">
        <f t="shared" si="3"/>
        <v>0</v>
      </c>
      <c r="J57" s="59"/>
    </row>
    <row r="58" spans="2:10" ht="12.75">
      <c r="B58" s="507" t="s">
        <v>224</v>
      </c>
      <c r="C58" s="508" t="s">
        <v>941</v>
      </c>
      <c r="D58" s="502"/>
      <c r="E58" s="503"/>
      <c r="F58" s="504">
        <f t="shared" si="4"/>
        <v>0</v>
      </c>
      <c r="G58" s="505">
        <v>0</v>
      </c>
      <c r="H58" s="506">
        <f>+'SO 01 SO 01 KL'!C23</f>
        <v>0</v>
      </c>
      <c r="I58" s="505">
        <f t="shared" si="3"/>
        <v>0</v>
      </c>
      <c r="J58" s="59"/>
    </row>
    <row r="59" spans="2:10" ht="12.75">
      <c r="B59" s="507" t="s">
        <v>224</v>
      </c>
      <c r="C59" s="508" t="s">
        <v>958</v>
      </c>
      <c r="D59" s="502"/>
      <c r="E59" s="503"/>
      <c r="F59" s="504">
        <f t="shared" si="4"/>
        <v>0</v>
      </c>
      <c r="G59" s="505">
        <v>0</v>
      </c>
      <c r="H59" s="506">
        <f>+'SO 01 SO 01 KL-1'!C23</f>
        <v>0</v>
      </c>
      <c r="I59" s="505">
        <f t="shared" si="3"/>
        <v>0</v>
      </c>
      <c r="J59" s="59"/>
    </row>
    <row r="60" spans="2:10" ht="12.75">
      <c r="B60" s="507" t="s">
        <v>224</v>
      </c>
      <c r="C60" s="508" t="s">
        <v>961</v>
      </c>
      <c r="D60" s="502"/>
      <c r="E60" s="503"/>
      <c r="F60" s="504">
        <f t="shared" si="4"/>
        <v>0</v>
      </c>
      <c r="G60" s="505">
        <v>0</v>
      </c>
      <c r="H60" s="506">
        <f>+'SO 01 VZT KL'!C23</f>
        <v>0</v>
      </c>
      <c r="I60" s="505">
        <f t="shared" si="3"/>
        <v>0</v>
      </c>
      <c r="J60" s="59"/>
    </row>
    <row r="61" spans="2:10" ht="12.75">
      <c r="B61" s="507" t="s">
        <v>224</v>
      </c>
      <c r="C61" s="508" t="s">
        <v>964</v>
      </c>
      <c r="D61" s="502"/>
      <c r="E61" s="503"/>
      <c r="F61" s="504">
        <f t="shared" si="4"/>
        <v>0</v>
      </c>
      <c r="G61" s="505">
        <v>0</v>
      </c>
      <c r="H61" s="506">
        <f>+'SO 01 ZTI KL'!C23</f>
        <v>0</v>
      </c>
      <c r="I61" s="505">
        <f t="shared" si="3"/>
        <v>0</v>
      </c>
      <c r="J61" s="59"/>
    </row>
    <row r="62" spans="2:10" ht="12.75">
      <c r="B62" s="78" t="s">
        <v>965</v>
      </c>
      <c r="C62" s="79" t="s">
        <v>1127</v>
      </c>
      <c r="D62" s="62"/>
      <c r="E62" s="63"/>
      <c r="F62" s="64">
        <f t="shared" si="4"/>
        <v>0</v>
      </c>
      <c r="G62" s="65">
        <v>0</v>
      </c>
      <c r="H62" s="66">
        <f>+'SO 02 SO 02 KL'!C23</f>
        <v>0</v>
      </c>
      <c r="I62" s="65">
        <f t="shared" si="3"/>
        <v>0</v>
      </c>
      <c r="J62" s="59"/>
    </row>
    <row r="63" spans="2:10" ht="12.75">
      <c r="B63" s="78" t="s">
        <v>1128</v>
      </c>
      <c r="C63" s="79" t="s">
        <v>1291</v>
      </c>
      <c r="D63" s="62"/>
      <c r="E63" s="63"/>
      <c r="F63" s="64">
        <f t="shared" si="4"/>
        <v>0</v>
      </c>
      <c r="G63" s="65">
        <v>0</v>
      </c>
      <c r="H63" s="66">
        <f>+'SO 03 SO 03 KL'!C23</f>
        <v>0</v>
      </c>
      <c r="I63" s="65">
        <f t="shared" si="3"/>
        <v>0</v>
      </c>
      <c r="J63" s="59"/>
    </row>
    <row r="64" spans="2:10" ht="12.75">
      <c r="B64" s="78" t="s">
        <v>1292</v>
      </c>
      <c r="C64" s="79" t="s">
        <v>1475</v>
      </c>
      <c r="D64" s="62"/>
      <c r="E64" s="63"/>
      <c r="F64" s="64">
        <f t="shared" si="4"/>
        <v>0</v>
      </c>
      <c r="G64" s="65">
        <v>0</v>
      </c>
      <c r="H64" s="66">
        <f>+'SO 06 SO 06 KL'!C23</f>
        <v>0</v>
      </c>
      <c r="I64" s="65">
        <f t="shared" si="3"/>
        <v>0</v>
      </c>
      <c r="J64" s="59"/>
    </row>
    <row r="65" spans="2:10" ht="12.75">
      <c r="B65" s="78" t="s">
        <v>1476</v>
      </c>
      <c r="C65" s="79" t="s">
        <v>1510</v>
      </c>
      <c r="D65" s="62"/>
      <c r="E65" s="63"/>
      <c r="F65" s="64">
        <f t="shared" si="4"/>
        <v>0</v>
      </c>
      <c r="G65" s="65">
        <v>0</v>
      </c>
      <c r="H65" s="66">
        <f>+'VRN VRN KL'!C23</f>
        <v>0</v>
      </c>
      <c r="I65" s="65">
        <f t="shared" si="3"/>
        <v>0</v>
      </c>
      <c r="J65" s="59"/>
    </row>
    <row r="66" spans="2:10" ht="12.75">
      <c r="B66" s="67" t="s">
        <v>19</v>
      </c>
      <c r="C66" s="68"/>
      <c r="D66" s="69"/>
      <c r="E66" s="70"/>
      <c r="F66" s="71">
        <f>SUM(F49:F65)</f>
        <v>0</v>
      </c>
      <c r="G66" s="80">
        <f>SUM(G49:G65)</f>
        <v>0</v>
      </c>
      <c r="H66" s="71">
        <f>SUM(H49:H65)</f>
        <v>0</v>
      </c>
      <c r="I66" s="80">
        <f>SUM(I49:I65)</f>
        <v>0</v>
      </c>
      <c r="J66" s="72"/>
    </row>
    <row r="67" ht="9" customHeight="1"/>
    <row r="68" ht="6" customHeight="1"/>
    <row r="69" ht="3" customHeight="1"/>
    <row r="70" ht="6.75" customHeight="1"/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showZeros="0" zoomScaleSheetLayoutView="100" workbookViewId="0" topLeftCell="A1">
      <selection activeCell="J4" sqref="J4:J48"/>
    </sheetView>
  </sheetViews>
  <sheetFormatPr defaultColWidth="9.00390625" defaultRowHeight="12.75" outlineLevelRow="1"/>
  <cols>
    <col min="1" max="1" width="3.625" style="289" bestFit="1" customWidth="1"/>
    <col min="2" max="3" width="4.50390625" style="289" bestFit="1" customWidth="1"/>
    <col min="4" max="4" width="5.375" style="289" bestFit="1" customWidth="1"/>
    <col min="5" max="5" width="4.50390625" style="289" bestFit="1" customWidth="1"/>
    <col min="6" max="6" width="11.375" style="289" bestFit="1" customWidth="1"/>
    <col min="7" max="7" width="61.50390625" style="289" bestFit="1" customWidth="1"/>
    <col min="8" max="8" width="3.375" style="289" bestFit="1" customWidth="1"/>
    <col min="9" max="9" width="6.50390625" style="290" bestFit="1" customWidth="1"/>
    <col min="10" max="10" width="9.125" style="291" bestFit="1" customWidth="1"/>
    <col min="11" max="11" width="7.50390625" style="292" bestFit="1" customWidth="1"/>
    <col min="257" max="257" width="3.625" style="0" bestFit="1" customWidth="1"/>
    <col min="258" max="259" width="4.50390625" style="0" bestFit="1" customWidth="1"/>
    <col min="260" max="260" width="5.375" style="0" bestFit="1" customWidth="1"/>
    <col min="261" max="261" width="4.50390625" style="0" bestFit="1" customWidth="1"/>
    <col min="262" max="262" width="11.375" style="0" bestFit="1" customWidth="1"/>
    <col min="263" max="263" width="61.50390625" style="0" bestFit="1" customWidth="1"/>
    <col min="264" max="264" width="3.375" style="0" bestFit="1" customWidth="1"/>
    <col min="265" max="265" width="6.50390625" style="0" bestFit="1" customWidth="1"/>
    <col min="266" max="266" width="9.125" style="0" bestFit="1" customWidth="1"/>
    <col min="267" max="267" width="7.50390625" style="0" bestFit="1" customWidth="1"/>
    <col min="513" max="513" width="3.625" style="0" bestFit="1" customWidth="1"/>
    <col min="514" max="515" width="4.50390625" style="0" bestFit="1" customWidth="1"/>
    <col min="516" max="516" width="5.375" style="0" bestFit="1" customWidth="1"/>
    <col min="517" max="517" width="4.50390625" style="0" bestFit="1" customWidth="1"/>
    <col min="518" max="518" width="11.375" style="0" bestFit="1" customWidth="1"/>
    <col min="519" max="519" width="61.50390625" style="0" bestFit="1" customWidth="1"/>
    <col min="520" max="520" width="3.375" style="0" bestFit="1" customWidth="1"/>
    <col min="521" max="521" width="6.50390625" style="0" bestFit="1" customWidth="1"/>
    <col min="522" max="522" width="9.125" style="0" bestFit="1" customWidth="1"/>
    <col min="523" max="523" width="7.50390625" style="0" bestFit="1" customWidth="1"/>
    <col min="769" max="769" width="3.625" style="0" bestFit="1" customWidth="1"/>
    <col min="770" max="771" width="4.50390625" style="0" bestFit="1" customWidth="1"/>
    <col min="772" max="772" width="5.375" style="0" bestFit="1" customWidth="1"/>
    <col min="773" max="773" width="4.50390625" style="0" bestFit="1" customWidth="1"/>
    <col min="774" max="774" width="11.375" style="0" bestFit="1" customWidth="1"/>
    <col min="775" max="775" width="61.50390625" style="0" bestFit="1" customWidth="1"/>
    <col min="776" max="776" width="3.375" style="0" bestFit="1" customWidth="1"/>
    <col min="777" max="777" width="6.50390625" style="0" bestFit="1" customWidth="1"/>
    <col min="778" max="778" width="9.125" style="0" bestFit="1" customWidth="1"/>
    <col min="779" max="779" width="7.50390625" style="0" bestFit="1" customWidth="1"/>
    <col min="1025" max="1025" width="3.625" style="0" bestFit="1" customWidth="1"/>
    <col min="1026" max="1027" width="4.50390625" style="0" bestFit="1" customWidth="1"/>
    <col min="1028" max="1028" width="5.375" style="0" bestFit="1" customWidth="1"/>
    <col min="1029" max="1029" width="4.50390625" style="0" bestFit="1" customWidth="1"/>
    <col min="1030" max="1030" width="11.375" style="0" bestFit="1" customWidth="1"/>
    <col min="1031" max="1031" width="61.50390625" style="0" bestFit="1" customWidth="1"/>
    <col min="1032" max="1032" width="3.375" style="0" bestFit="1" customWidth="1"/>
    <col min="1033" max="1033" width="6.50390625" style="0" bestFit="1" customWidth="1"/>
    <col min="1034" max="1034" width="9.125" style="0" bestFit="1" customWidth="1"/>
    <col min="1035" max="1035" width="7.50390625" style="0" bestFit="1" customWidth="1"/>
    <col min="1281" max="1281" width="3.625" style="0" bestFit="1" customWidth="1"/>
    <col min="1282" max="1283" width="4.50390625" style="0" bestFit="1" customWidth="1"/>
    <col min="1284" max="1284" width="5.375" style="0" bestFit="1" customWidth="1"/>
    <col min="1285" max="1285" width="4.50390625" style="0" bestFit="1" customWidth="1"/>
    <col min="1286" max="1286" width="11.375" style="0" bestFit="1" customWidth="1"/>
    <col min="1287" max="1287" width="61.50390625" style="0" bestFit="1" customWidth="1"/>
    <col min="1288" max="1288" width="3.375" style="0" bestFit="1" customWidth="1"/>
    <col min="1289" max="1289" width="6.50390625" style="0" bestFit="1" customWidth="1"/>
    <col min="1290" max="1290" width="9.125" style="0" bestFit="1" customWidth="1"/>
    <col min="1291" max="1291" width="7.50390625" style="0" bestFit="1" customWidth="1"/>
    <col min="1537" max="1537" width="3.625" style="0" bestFit="1" customWidth="1"/>
    <col min="1538" max="1539" width="4.50390625" style="0" bestFit="1" customWidth="1"/>
    <col min="1540" max="1540" width="5.375" style="0" bestFit="1" customWidth="1"/>
    <col min="1541" max="1541" width="4.50390625" style="0" bestFit="1" customWidth="1"/>
    <col min="1542" max="1542" width="11.375" style="0" bestFit="1" customWidth="1"/>
    <col min="1543" max="1543" width="61.50390625" style="0" bestFit="1" customWidth="1"/>
    <col min="1544" max="1544" width="3.375" style="0" bestFit="1" customWidth="1"/>
    <col min="1545" max="1545" width="6.50390625" style="0" bestFit="1" customWidth="1"/>
    <col min="1546" max="1546" width="9.125" style="0" bestFit="1" customWidth="1"/>
    <col min="1547" max="1547" width="7.50390625" style="0" bestFit="1" customWidth="1"/>
    <col min="1793" max="1793" width="3.625" style="0" bestFit="1" customWidth="1"/>
    <col min="1794" max="1795" width="4.50390625" style="0" bestFit="1" customWidth="1"/>
    <col min="1796" max="1796" width="5.375" style="0" bestFit="1" customWidth="1"/>
    <col min="1797" max="1797" width="4.50390625" style="0" bestFit="1" customWidth="1"/>
    <col min="1798" max="1798" width="11.375" style="0" bestFit="1" customWidth="1"/>
    <col min="1799" max="1799" width="61.50390625" style="0" bestFit="1" customWidth="1"/>
    <col min="1800" max="1800" width="3.375" style="0" bestFit="1" customWidth="1"/>
    <col min="1801" max="1801" width="6.50390625" style="0" bestFit="1" customWidth="1"/>
    <col min="1802" max="1802" width="9.125" style="0" bestFit="1" customWidth="1"/>
    <col min="1803" max="1803" width="7.50390625" style="0" bestFit="1" customWidth="1"/>
    <col min="2049" max="2049" width="3.625" style="0" bestFit="1" customWidth="1"/>
    <col min="2050" max="2051" width="4.50390625" style="0" bestFit="1" customWidth="1"/>
    <col min="2052" max="2052" width="5.375" style="0" bestFit="1" customWidth="1"/>
    <col min="2053" max="2053" width="4.50390625" style="0" bestFit="1" customWidth="1"/>
    <col min="2054" max="2054" width="11.375" style="0" bestFit="1" customWidth="1"/>
    <col min="2055" max="2055" width="61.50390625" style="0" bestFit="1" customWidth="1"/>
    <col min="2056" max="2056" width="3.375" style="0" bestFit="1" customWidth="1"/>
    <col min="2057" max="2057" width="6.50390625" style="0" bestFit="1" customWidth="1"/>
    <col min="2058" max="2058" width="9.125" style="0" bestFit="1" customWidth="1"/>
    <col min="2059" max="2059" width="7.50390625" style="0" bestFit="1" customWidth="1"/>
    <col min="2305" max="2305" width="3.625" style="0" bestFit="1" customWidth="1"/>
    <col min="2306" max="2307" width="4.50390625" style="0" bestFit="1" customWidth="1"/>
    <col min="2308" max="2308" width="5.375" style="0" bestFit="1" customWidth="1"/>
    <col min="2309" max="2309" width="4.50390625" style="0" bestFit="1" customWidth="1"/>
    <col min="2310" max="2310" width="11.375" style="0" bestFit="1" customWidth="1"/>
    <col min="2311" max="2311" width="61.50390625" style="0" bestFit="1" customWidth="1"/>
    <col min="2312" max="2312" width="3.375" style="0" bestFit="1" customWidth="1"/>
    <col min="2313" max="2313" width="6.50390625" style="0" bestFit="1" customWidth="1"/>
    <col min="2314" max="2314" width="9.125" style="0" bestFit="1" customWidth="1"/>
    <col min="2315" max="2315" width="7.50390625" style="0" bestFit="1" customWidth="1"/>
    <col min="2561" max="2561" width="3.625" style="0" bestFit="1" customWidth="1"/>
    <col min="2562" max="2563" width="4.50390625" style="0" bestFit="1" customWidth="1"/>
    <col min="2564" max="2564" width="5.375" style="0" bestFit="1" customWidth="1"/>
    <col min="2565" max="2565" width="4.50390625" style="0" bestFit="1" customWidth="1"/>
    <col min="2566" max="2566" width="11.375" style="0" bestFit="1" customWidth="1"/>
    <col min="2567" max="2567" width="61.50390625" style="0" bestFit="1" customWidth="1"/>
    <col min="2568" max="2568" width="3.375" style="0" bestFit="1" customWidth="1"/>
    <col min="2569" max="2569" width="6.50390625" style="0" bestFit="1" customWidth="1"/>
    <col min="2570" max="2570" width="9.125" style="0" bestFit="1" customWidth="1"/>
    <col min="2571" max="2571" width="7.50390625" style="0" bestFit="1" customWidth="1"/>
    <col min="2817" max="2817" width="3.625" style="0" bestFit="1" customWidth="1"/>
    <col min="2818" max="2819" width="4.50390625" style="0" bestFit="1" customWidth="1"/>
    <col min="2820" max="2820" width="5.375" style="0" bestFit="1" customWidth="1"/>
    <col min="2821" max="2821" width="4.50390625" style="0" bestFit="1" customWidth="1"/>
    <col min="2822" max="2822" width="11.375" style="0" bestFit="1" customWidth="1"/>
    <col min="2823" max="2823" width="61.50390625" style="0" bestFit="1" customWidth="1"/>
    <col min="2824" max="2824" width="3.375" style="0" bestFit="1" customWidth="1"/>
    <col min="2825" max="2825" width="6.50390625" style="0" bestFit="1" customWidth="1"/>
    <col min="2826" max="2826" width="9.125" style="0" bestFit="1" customWidth="1"/>
    <col min="2827" max="2827" width="7.50390625" style="0" bestFit="1" customWidth="1"/>
    <col min="3073" max="3073" width="3.625" style="0" bestFit="1" customWidth="1"/>
    <col min="3074" max="3075" width="4.50390625" style="0" bestFit="1" customWidth="1"/>
    <col min="3076" max="3076" width="5.375" style="0" bestFit="1" customWidth="1"/>
    <col min="3077" max="3077" width="4.50390625" style="0" bestFit="1" customWidth="1"/>
    <col min="3078" max="3078" width="11.375" style="0" bestFit="1" customWidth="1"/>
    <col min="3079" max="3079" width="61.50390625" style="0" bestFit="1" customWidth="1"/>
    <col min="3080" max="3080" width="3.375" style="0" bestFit="1" customWidth="1"/>
    <col min="3081" max="3081" width="6.50390625" style="0" bestFit="1" customWidth="1"/>
    <col min="3082" max="3082" width="9.125" style="0" bestFit="1" customWidth="1"/>
    <col min="3083" max="3083" width="7.50390625" style="0" bestFit="1" customWidth="1"/>
    <col min="3329" max="3329" width="3.625" style="0" bestFit="1" customWidth="1"/>
    <col min="3330" max="3331" width="4.50390625" style="0" bestFit="1" customWidth="1"/>
    <col min="3332" max="3332" width="5.375" style="0" bestFit="1" customWidth="1"/>
    <col min="3333" max="3333" width="4.50390625" style="0" bestFit="1" customWidth="1"/>
    <col min="3334" max="3334" width="11.375" style="0" bestFit="1" customWidth="1"/>
    <col min="3335" max="3335" width="61.50390625" style="0" bestFit="1" customWidth="1"/>
    <col min="3336" max="3336" width="3.375" style="0" bestFit="1" customWidth="1"/>
    <col min="3337" max="3337" width="6.50390625" style="0" bestFit="1" customWidth="1"/>
    <col min="3338" max="3338" width="9.125" style="0" bestFit="1" customWidth="1"/>
    <col min="3339" max="3339" width="7.50390625" style="0" bestFit="1" customWidth="1"/>
    <col min="3585" max="3585" width="3.625" style="0" bestFit="1" customWidth="1"/>
    <col min="3586" max="3587" width="4.50390625" style="0" bestFit="1" customWidth="1"/>
    <col min="3588" max="3588" width="5.375" style="0" bestFit="1" customWidth="1"/>
    <col min="3589" max="3589" width="4.50390625" style="0" bestFit="1" customWidth="1"/>
    <col min="3590" max="3590" width="11.375" style="0" bestFit="1" customWidth="1"/>
    <col min="3591" max="3591" width="61.50390625" style="0" bestFit="1" customWidth="1"/>
    <col min="3592" max="3592" width="3.375" style="0" bestFit="1" customWidth="1"/>
    <col min="3593" max="3593" width="6.50390625" style="0" bestFit="1" customWidth="1"/>
    <col min="3594" max="3594" width="9.125" style="0" bestFit="1" customWidth="1"/>
    <col min="3595" max="3595" width="7.50390625" style="0" bestFit="1" customWidth="1"/>
    <col min="3841" max="3841" width="3.625" style="0" bestFit="1" customWidth="1"/>
    <col min="3842" max="3843" width="4.50390625" style="0" bestFit="1" customWidth="1"/>
    <col min="3844" max="3844" width="5.375" style="0" bestFit="1" customWidth="1"/>
    <col min="3845" max="3845" width="4.50390625" style="0" bestFit="1" customWidth="1"/>
    <col min="3846" max="3846" width="11.375" style="0" bestFit="1" customWidth="1"/>
    <col min="3847" max="3847" width="61.50390625" style="0" bestFit="1" customWidth="1"/>
    <col min="3848" max="3848" width="3.375" style="0" bestFit="1" customWidth="1"/>
    <col min="3849" max="3849" width="6.50390625" style="0" bestFit="1" customWidth="1"/>
    <col min="3850" max="3850" width="9.125" style="0" bestFit="1" customWidth="1"/>
    <col min="3851" max="3851" width="7.50390625" style="0" bestFit="1" customWidth="1"/>
    <col min="4097" max="4097" width="3.625" style="0" bestFit="1" customWidth="1"/>
    <col min="4098" max="4099" width="4.50390625" style="0" bestFit="1" customWidth="1"/>
    <col min="4100" max="4100" width="5.375" style="0" bestFit="1" customWidth="1"/>
    <col min="4101" max="4101" width="4.50390625" style="0" bestFit="1" customWidth="1"/>
    <col min="4102" max="4102" width="11.375" style="0" bestFit="1" customWidth="1"/>
    <col min="4103" max="4103" width="61.50390625" style="0" bestFit="1" customWidth="1"/>
    <col min="4104" max="4104" width="3.375" style="0" bestFit="1" customWidth="1"/>
    <col min="4105" max="4105" width="6.50390625" style="0" bestFit="1" customWidth="1"/>
    <col min="4106" max="4106" width="9.125" style="0" bestFit="1" customWidth="1"/>
    <col min="4107" max="4107" width="7.50390625" style="0" bestFit="1" customWidth="1"/>
    <col min="4353" max="4353" width="3.625" style="0" bestFit="1" customWidth="1"/>
    <col min="4354" max="4355" width="4.50390625" style="0" bestFit="1" customWidth="1"/>
    <col min="4356" max="4356" width="5.375" style="0" bestFit="1" customWidth="1"/>
    <col min="4357" max="4357" width="4.50390625" style="0" bestFit="1" customWidth="1"/>
    <col min="4358" max="4358" width="11.375" style="0" bestFit="1" customWidth="1"/>
    <col min="4359" max="4359" width="61.50390625" style="0" bestFit="1" customWidth="1"/>
    <col min="4360" max="4360" width="3.375" style="0" bestFit="1" customWidth="1"/>
    <col min="4361" max="4361" width="6.50390625" style="0" bestFit="1" customWidth="1"/>
    <col min="4362" max="4362" width="9.125" style="0" bestFit="1" customWidth="1"/>
    <col min="4363" max="4363" width="7.50390625" style="0" bestFit="1" customWidth="1"/>
    <col min="4609" max="4609" width="3.625" style="0" bestFit="1" customWidth="1"/>
    <col min="4610" max="4611" width="4.50390625" style="0" bestFit="1" customWidth="1"/>
    <col min="4612" max="4612" width="5.375" style="0" bestFit="1" customWidth="1"/>
    <col min="4613" max="4613" width="4.50390625" style="0" bestFit="1" customWidth="1"/>
    <col min="4614" max="4614" width="11.375" style="0" bestFit="1" customWidth="1"/>
    <col min="4615" max="4615" width="61.50390625" style="0" bestFit="1" customWidth="1"/>
    <col min="4616" max="4616" width="3.375" style="0" bestFit="1" customWidth="1"/>
    <col min="4617" max="4617" width="6.50390625" style="0" bestFit="1" customWidth="1"/>
    <col min="4618" max="4618" width="9.125" style="0" bestFit="1" customWidth="1"/>
    <col min="4619" max="4619" width="7.50390625" style="0" bestFit="1" customWidth="1"/>
    <col min="4865" max="4865" width="3.625" style="0" bestFit="1" customWidth="1"/>
    <col min="4866" max="4867" width="4.50390625" style="0" bestFit="1" customWidth="1"/>
    <col min="4868" max="4868" width="5.375" style="0" bestFit="1" customWidth="1"/>
    <col min="4869" max="4869" width="4.50390625" style="0" bestFit="1" customWidth="1"/>
    <col min="4870" max="4870" width="11.375" style="0" bestFit="1" customWidth="1"/>
    <col min="4871" max="4871" width="61.50390625" style="0" bestFit="1" customWidth="1"/>
    <col min="4872" max="4872" width="3.375" style="0" bestFit="1" customWidth="1"/>
    <col min="4873" max="4873" width="6.50390625" style="0" bestFit="1" customWidth="1"/>
    <col min="4874" max="4874" width="9.125" style="0" bestFit="1" customWidth="1"/>
    <col min="4875" max="4875" width="7.50390625" style="0" bestFit="1" customWidth="1"/>
    <col min="5121" max="5121" width="3.625" style="0" bestFit="1" customWidth="1"/>
    <col min="5122" max="5123" width="4.50390625" style="0" bestFit="1" customWidth="1"/>
    <col min="5124" max="5124" width="5.375" style="0" bestFit="1" customWidth="1"/>
    <col min="5125" max="5125" width="4.50390625" style="0" bestFit="1" customWidth="1"/>
    <col min="5126" max="5126" width="11.375" style="0" bestFit="1" customWidth="1"/>
    <col min="5127" max="5127" width="61.50390625" style="0" bestFit="1" customWidth="1"/>
    <col min="5128" max="5128" width="3.375" style="0" bestFit="1" customWidth="1"/>
    <col min="5129" max="5129" width="6.50390625" style="0" bestFit="1" customWidth="1"/>
    <col min="5130" max="5130" width="9.125" style="0" bestFit="1" customWidth="1"/>
    <col min="5131" max="5131" width="7.50390625" style="0" bestFit="1" customWidth="1"/>
    <col min="5377" max="5377" width="3.625" style="0" bestFit="1" customWidth="1"/>
    <col min="5378" max="5379" width="4.50390625" style="0" bestFit="1" customWidth="1"/>
    <col min="5380" max="5380" width="5.375" style="0" bestFit="1" customWidth="1"/>
    <col min="5381" max="5381" width="4.50390625" style="0" bestFit="1" customWidth="1"/>
    <col min="5382" max="5382" width="11.375" style="0" bestFit="1" customWidth="1"/>
    <col min="5383" max="5383" width="61.50390625" style="0" bestFit="1" customWidth="1"/>
    <col min="5384" max="5384" width="3.375" style="0" bestFit="1" customWidth="1"/>
    <col min="5385" max="5385" width="6.50390625" style="0" bestFit="1" customWidth="1"/>
    <col min="5386" max="5386" width="9.125" style="0" bestFit="1" customWidth="1"/>
    <col min="5387" max="5387" width="7.50390625" style="0" bestFit="1" customWidth="1"/>
    <col min="5633" max="5633" width="3.625" style="0" bestFit="1" customWidth="1"/>
    <col min="5634" max="5635" width="4.50390625" style="0" bestFit="1" customWidth="1"/>
    <col min="5636" max="5636" width="5.375" style="0" bestFit="1" customWidth="1"/>
    <col min="5637" max="5637" width="4.50390625" style="0" bestFit="1" customWidth="1"/>
    <col min="5638" max="5638" width="11.375" style="0" bestFit="1" customWidth="1"/>
    <col min="5639" max="5639" width="61.50390625" style="0" bestFit="1" customWidth="1"/>
    <col min="5640" max="5640" width="3.375" style="0" bestFit="1" customWidth="1"/>
    <col min="5641" max="5641" width="6.50390625" style="0" bestFit="1" customWidth="1"/>
    <col min="5642" max="5642" width="9.125" style="0" bestFit="1" customWidth="1"/>
    <col min="5643" max="5643" width="7.50390625" style="0" bestFit="1" customWidth="1"/>
    <col min="5889" max="5889" width="3.625" style="0" bestFit="1" customWidth="1"/>
    <col min="5890" max="5891" width="4.50390625" style="0" bestFit="1" customWidth="1"/>
    <col min="5892" max="5892" width="5.375" style="0" bestFit="1" customWidth="1"/>
    <col min="5893" max="5893" width="4.50390625" style="0" bestFit="1" customWidth="1"/>
    <col min="5894" max="5894" width="11.375" style="0" bestFit="1" customWidth="1"/>
    <col min="5895" max="5895" width="61.50390625" style="0" bestFit="1" customWidth="1"/>
    <col min="5896" max="5896" width="3.375" style="0" bestFit="1" customWidth="1"/>
    <col min="5897" max="5897" width="6.50390625" style="0" bestFit="1" customWidth="1"/>
    <col min="5898" max="5898" width="9.125" style="0" bestFit="1" customWidth="1"/>
    <col min="5899" max="5899" width="7.50390625" style="0" bestFit="1" customWidth="1"/>
    <col min="6145" max="6145" width="3.625" style="0" bestFit="1" customWidth="1"/>
    <col min="6146" max="6147" width="4.50390625" style="0" bestFit="1" customWidth="1"/>
    <col min="6148" max="6148" width="5.375" style="0" bestFit="1" customWidth="1"/>
    <col min="6149" max="6149" width="4.50390625" style="0" bestFit="1" customWidth="1"/>
    <col min="6150" max="6150" width="11.375" style="0" bestFit="1" customWidth="1"/>
    <col min="6151" max="6151" width="61.50390625" style="0" bestFit="1" customWidth="1"/>
    <col min="6152" max="6152" width="3.375" style="0" bestFit="1" customWidth="1"/>
    <col min="6153" max="6153" width="6.50390625" style="0" bestFit="1" customWidth="1"/>
    <col min="6154" max="6154" width="9.125" style="0" bestFit="1" customWidth="1"/>
    <col min="6155" max="6155" width="7.50390625" style="0" bestFit="1" customWidth="1"/>
    <col min="6401" max="6401" width="3.625" style="0" bestFit="1" customWidth="1"/>
    <col min="6402" max="6403" width="4.50390625" style="0" bestFit="1" customWidth="1"/>
    <col min="6404" max="6404" width="5.375" style="0" bestFit="1" customWidth="1"/>
    <col min="6405" max="6405" width="4.50390625" style="0" bestFit="1" customWidth="1"/>
    <col min="6406" max="6406" width="11.375" style="0" bestFit="1" customWidth="1"/>
    <col min="6407" max="6407" width="61.50390625" style="0" bestFit="1" customWidth="1"/>
    <col min="6408" max="6408" width="3.375" style="0" bestFit="1" customWidth="1"/>
    <col min="6409" max="6409" width="6.50390625" style="0" bestFit="1" customWidth="1"/>
    <col min="6410" max="6410" width="9.125" style="0" bestFit="1" customWidth="1"/>
    <col min="6411" max="6411" width="7.50390625" style="0" bestFit="1" customWidth="1"/>
    <col min="6657" max="6657" width="3.625" style="0" bestFit="1" customWidth="1"/>
    <col min="6658" max="6659" width="4.50390625" style="0" bestFit="1" customWidth="1"/>
    <col min="6660" max="6660" width="5.375" style="0" bestFit="1" customWidth="1"/>
    <col min="6661" max="6661" width="4.50390625" style="0" bestFit="1" customWidth="1"/>
    <col min="6662" max="6662" width="11.375" style="0" bestFit="1" customWidth="1"/>
    <col min="6663" max="6663" width="61.50390625" style="0" bestFit="1" customWidth="1"/>
    <col min="6664" max="6664" width="3.375" style="0" bestFit="1" customWidth="1"/>
    <col min="6665" max="6665" width="6.50390625" style="0" bestFit="1" customWidth="1"/>
    <col min="6666" max="6666" width="9.125" style="0" bestFit="1" customWidth="1"/>
    <col min="6667" max="6667" width="7.50390625" style="0" bestFit="1" customWidth="1"/>
    <col min="6913" max="6913" width="3.625" style="0" bestFit="1" customWidth="1"/>
    <col min="6914" max="6915" width="4.50390625" style="0" bestFit="1" customWidth="1"/>
    <col min="6916" max="6916" width="5.375" style="0" bestFit="1" customWidth="1"/>
    <col min="6917" max="6917" width="4.50390625" style="0" bestFit="1" customWidth="1"/>
    <col min="6918" max="6918" width="11.375" style="0" bestFit="1" customWidth="1"/>
    <col min="6919" max="6919" width="61.50390625" style="0" bestFit="1" customWidth="1"/>
    <col min="6920" max="6920" width="3.375" style="0" bestFit="1" customWidth="1"/>
    <col min="6921" max="6921" width="6.50390625" style="0" bestFit="1" customWidth="1"/>
    <col min="6922" max="6922" width="9.125" style="0" bestFit="1" customWidth="1"/>
    <col min="6923" max="6923" width="7.50390625" style="0" bestFit="1" customWidth="1"/>
    <col min="7169" max="7169" width="3.625" style="0" bestFit="1" customWidth="1"/>
    <col min="7170" max="7171" width="4.50390625" style="0" bestFit="1" customWidth="1"/>
    <col min="7172" max="7172" width="5.375" style="0" bestFit="1" customWidth="1"/>
    <col min="7173" max="7173" width="4.50390625" style="0" bestFit="1" customWidth="1"/>
    <col min="7174" max="7174" width="11.375" style="0" bestFit="1" customWidth="1"/>
    <col min="7175" max="7175" width="61.50390625" style="0" bestFit="1" customWidth="1"/>
    <col min="7176" max="7176" width="3.375" style="0" bestFit="1" customWidth="1"/>
    <col min="7177" max="7177" width="6.50390625" style="0" bestFit="1" customWidth="1"/>
    <col min="7178" max="7178" width="9.125" style="0" bestFit="1" customWidth="1"/>
    <col min="7179" max="7179" width="7.50390625" style="0" bestFit="1" customWidth="1"/>
    <col min="7425" max="7425" width="3.625" style="0" bestFit="1" customWidth="1"/>
    <col min="7426" max="7427" width="4.50390625" style="0" bestFit="1" customWidth="1"/>
    <col min="7428" max="7428" width="5.375" style="0" bestFit="1" customWidth="1"/>
    <col min="7429" max="7429" width="4.50390625" style="0" bestFit="1" customWidth="1"/>
    <col min="7430" max="7430" width="11.375" style="0" bestFit="1" customWidth="1"/>
    <col min="7431" max="7431" width="61.50390625" style="0" bestFit="1" customWidth="1"/>
    <col min="7432" max="7432" width="3.375" style="0" bestFit="1" customWidth="1"/>
    <col min="7433" max="7433" width="6.50390625" style="0" bestFit="1" customWidth="1"/>
    <col min="7434" max="7434" width="9.125" style="0" bestFit="1" customWidth="1"/>
    <col min="7435" max="7435" width="7.50390625" style="0" bestFit="1" customWidth="1"/>
    <col min="7681" max="7681" width="3.625" style="0" bestFit="1" customWidth="1"/>
    <col min="7682" max="7683" width="4.50390625" style="0" bestFit="1" customWidth="1"/>
    <col min="7684" max="7684" width="5.375" style="0" bestFit="1" customWidth="1"/>
    <col min="7685" max="7685" width="4.50390625" style="0" bestFit="1" customWidth="1"/>
    <col min="7686" max="7686" width="11.375" style="0" bestFit="1" customWidth="1"/>
    <col min="7687" max="7687" width="61.50390625" style="0" bestFit="1" customWidth="1"/>
    <col min="7688" max="7688" width="3.375" style="0" bestFit="1" customWidth="1"/>
    <col min="7689" max="7689" width="6.50390625" style="0" bestFit="1" customWidth="1"/>
    <col min="7690" max="7690" width="9.125" style="0" bestFit="1" customWidth="1"/>
    <col min="7691" max="7691" width="7.50390625" style="0" bestFit="1" customWidth="1"/>
    <col min="7937" max="7937" width="3.625" style="0" bestFit="1" customWidth="1"/>
    <col min="7938" max="7939" width="4.50390625" style="0" bestFit="1" customWidth="1"/>
    <col min="7940" max="7940" width="5.375" style="0" bestFit="1" customWidth="1"/>
    <col min="7941" max="7941" width="4.50390625" style="0" bestFit="1" customWidth="1"/>
    <col min="7942" max="7942" width="11.375" style="0" bestFit="1" customWidth="1"/>
    <col min="7943" max="7943" width="61.50390625" style="0" bestFit="1" customWidth="1"/>
    <col min="7944" max="7944" width="3.375" style="0" bestFit="1" customWidth="1"/>
    <col min="7945" max="7945" width="6.50390625" style="0" bestFit="1" customWidth="1"/>
    <col min="7946" max="7946" width="9.125" style="0" bestFit="1" customWidth="1"/>
    <col min="7947" max="7947" width="7.50390625" style="0" bestFit="1" customWidth="1"/>
    <col min="8193" max="8193" width="3.625" style="0" bestFit="1" customWidth="1"/>
    <col min="8194" max="8195" width="4.50390625" style="0" bestFit="1" customWidth="1"/>
    <col min="8196" max="8196" width="5.375" style="0" bestFit="1" customWidth="1"/>
    <col min="8197" max="8197" width="4.50390625" style="0" bestFit="1" customWidth="1"/>
    <col min="8198" max="8198" width="11.375" style="0" bestFit="1" customWidth="1"/>
    <col min="8199" max="8199" width="61.50390625" style="0" bestFit="1" customWidth="1"/>
    <col min="8200" max="8200" width="3.375" style="0" bestFit="1" customWidth="1"/>
    <col min="8201" max="8201" width="6.50390625" style="0" bestFit="1" customWidth="1"/>
    <col min="8202" max="8202" width="9.125" style="0" bestFit="1" customWidth="1"/>
    <col min="8203" max="8203" width="7.50390625" style="0" bestFit="1" customWidth="1"/>
    <col min="8449" max="8449" width="3.625" style="0" bestFit="1" customWidth="1"/>
    <col min="8450" max="8451" width="4.50390625" style="0" bestFit="1" customWidth="1"/>
    <col min="8452" max="8452" width="5.375" style="0" bestFit="1" customWidth="1"/>
    <col min="8453" max="8453" width="4.50390625" style="0" bestFit="1" customWidth="1"/>
    <col min="8454" max="8454" width="11.375" style="0" bestFit="1" customWidth="1"/>
    <col min="8455" max="8455" width="61.50390625" style="0" bestFit="1" customWidth="1"/>
    <col min="8456" max="8456" width="3.375" style="0" bestFit="1" customWidth="1"/>
    <col min="8457" max="8457" width="6.50390625" style="0" bestFit="1" customWidth="1"/>
    <col min="8458" max="8458" width="9.125" style="0" bestFit="1" customWidth="1"/>
    <col min="8459" max="8459" width="7.50390625" style="0" bestFit="1" customWidth="1"/>
    <col min="8705" max="8705" width="3.625" style="0" bestFit="1" customWidth="1"/>
    <col min="8706" max="8707" width="4.50390625" style="0" bestFit="1" customWidth="1"/>
    <col min="8708" max="8708" width="5.375" style="0" bestFit="1" customWidth="1"/>
    <col min="8709" max="8709" width="4.50390625" style="0" bestFit="1" customWidth="1"/>
    <col min="8710" max="8710" width="11.375" style="0" bestFit="1" customWidth="1"/>
    <col min="8711" max="8711" width="61.50390625" style="0" bestFit="1" customWidth="1"/>
    <col min="8712" max="8712" width="3.375" style="0" bestFit="1" customWidth="1"/>
    <col min="8713" max="8713" width="6.50390625" style="0" bestFit="1" customWidth="1"/>
    <col min="8714" max="8714" width="9.125" style="0" bestFit="1" customWidth="1"/>
    <col min="8715" max="8715" width="7.50390625" style="0" bestFit="1" customWidth="1"/>
    <col min="8961" max="8961" width="3.625" style="0" bestFit="1" customWidth="1"/>
    <col min="8962" max="8963" width="4.50390625" style="0" bestFit="1" customWidth="1"/>
    <col min="8964" max="8964" width="5.375" style="0" bestFit="1" customWidth="1"/>
    <col min="8965" max="8965" width="4.50390625" style="0" bestFit="1" customWidth="1"/>
    <col min="8966" max="8966" width="11.375" style="0" bestFit="1" customWidth="1"/>
    <col min="8967" max="8967" width="61.50390625" style="0" bestFit="1" customWidth="1"/>
    <col min="8968" max="8968" width="3.375" style="0" bestFit="1" customWidth="1"/>
    <col min="8969" max="8969" width="6.50390625" style="0" bestFit="1" customWidth="1"/>
    <col min="8970" max="8970" width="9.125" style="0" bestFit="1" customWidth="1"/>
    <col min="8971" max="8971" width="7.50390625" style="0" bestFit="1" customWidth="1"/>
    <col min="9217" max="9217" width="3.625" style="0" bestFit="1" customWidth="1"/>
    <col min="9218" max="9219" width="4.50390625" style="0" bestFit="1" customWidth="1"/>
    <col min="9220" max="9220" width="5.375" style="0" bestFit="1" customWidth="1"/>
    <col min="9221" max="9221" width="4.50390625" style="0" bestFit="1" customWidth="1"/>
    <col min="9222" max="9222" width="11.375" style="0" bestFit="1" customWidth="1"/>
    <col min="9223" max="9223" width="61.50390625" style="0" bestFit="1" customWidth="1"/>
    <col min="9224" max="9224" width="3.375" style="0" bestFit="1" customWidth="1"/>
    <col min="9225" max="9225" width="6.50390625" style="0" bestFit="1" customWidth="1"/>
    <col min="9226" max="9226" width="9.125" style="0" bestFit="1" customWidth="1"/>
    <col min="9227" max="9227" width="7.50390625" style="0" bestFit="1" customWidth="1"/>
    <col min="9473" max="9473" width="3.625" style="0" bestFit="1" customWidth="1"/>
    <col min="9474" max="9475" width="4.50390625" style="0" bestFit="1" customWidth="1"/>
    <col min="9476" max="9476" width="5.375" style="0" bestFit="1" customWidth="1"/>
    <col min="9477" max="9477" width="4.50390625" style="0" bestFit="1" customWidth="1"/>
    <col min="9478" max="9478" width="11.375" style="0" bestFit="1" customWidth="1"/>
    <col min="9479" max="9479" width="61.50390625" style="0" bestFit="1" customWidth="1"/>
    <col min="9480" max="9480" width="3.375" style="0" bestFit="1" customWidth="1"/>
    <col min="9481" max="9481" width="6.50390625" style="0" bestFit="1" customWidth="1"/>
    <col min="9482" max="9482" width="9.125" style="0" bestFit="1" customWidth="1"/>
    <col min="9483" max="9483" width="7.50390625" style="0" bestFit="1" customWidth="1"/>
    <col min="9729" max="9729" width="3.625" style="0" bestFit="1" customWidth="1"/>
    <col min="9730" max="9731" width="4.50390625" style="0" bestFit="1" customWidth="1"/>
    <col min="9732" max="9732" width="5.375" style="0" bestFit="1" customWidth="1"/>
    <col min="9733" max="9733" width="4.50390625" style="0" bestFit="1" customWidth="1"/>
    <col min="9734" max="9734" width="11.375" style="0" bestFit="1" customWidth="1"/>
    <col min="9735" max="9735" width="61.50390625" style="0" bestFit="1" customWidth="1"/>
    <col min="9736" max="9736" width="3.375" style="0" bestFit="1" customWidth="1"/>
    <col min="9737" max="9737" width="6.50390625" style="0" bestFit="1" customWidth="1"/>
    <col min="9738" max="9738" width="9.125" style="0" bestFit="1" customWidth="1"/>
    <col min="9739" max="9739" width="7.50390625" style="0" bestFit="1" customWidth="1"/>
    <col min="9985" max="9985" width="3.625" style="0" bestFit="1" customWidth="1"/>
    <col min="9986" max="9987" width="4.50390625" style="0" bestFit="1" customWidth="1"/>
    <col min="9988" max="9988" width="5.375" style="0" bestFit="1" customWidth="1"/>
    <col min="9989" max="9989" width="4.50390625" style="0" bestFit="1" customWidth="1"/>
    <col min="9990" max="9990" width="11.375" style="0" bestFit="1" customWidth="1"/>
    <col min="9991" max="9991" width="61.50390625" style="0" bestFit="1" customWidth="1"/>
    <col min="9992" max="9992" width="3.375" style="0" bestFit="1" customWidth="1"/>
    <col min="9993" max="9993" width="6.50390625" style="0" bestFit="1" customWidth="1"/>
    <col min="9994" max="9994" width="9.125" style="0" bestFit="1" customWidth="1"/>
    <col min="9995" max="9995" width="7.50390625" style="0" bestFit="1" customWidth="1"/>
    <col min="10241" max="10241" width="3.625" style="0" bestFit="1" customWidth="1"/>
    <col min="10242" max="10243" width="4.50390625" style="0" bestFit="1" customWidth="1"/>
    <col min="10244" max="10244" width="5.375" style="0" bestFit="1" customWidth="1"/>
    <col min="10245" max="10245" width="4.50390625" style="0" bestFit="1" customWidth="1"/>
    <col min="10246" max="10246" width="11.375" style="0" bestFit="1" customWidth="1"/>
    <col min="10247" max="10247" width="61.50390625" style="0" bestFit="1" customWidth="1"/>
    <col min="10248" max="10248" width="3.375" style="0" bestFit="1" customWidth="1"/>
    <col min="10249" max="10249" width="6.50390625" style="0" bestFit="1" customWidth="1"/>
    <col min="10250" max="10250" width="9.125" style="0" bestFit="1" customWidth="1"/>
    <col min="10251" max="10251" width="7.50390625" style="0" bestFit="1" customWidth="1"/>
    <col min="10497" max="10497" width="3.625" style="0" bestFit="1" customWidth="1"/>
    <col min="10498" max="10499" width="4.50390625" style="0" bestFit="1" customWidth="1"/>
    <col min="10500" max="10500" width="5.375" style="0" bestFit="1" customWidth="1"/>
    <col min="10501" max="10501" width="4.50390625" style="0" bestFit="1" customWidth="1"/>
    <col min="10502" max="10502" width="11.375" style="0" bestFit="1" customWidth="1"/>
    <col min="10503" max="10503" width="61.50390625" style="0" bestFit="1" customWidth="1"/>
    <col min="10504" max="10504" width="3.375" style="0" bestFit="1" customWidth="1"/>
    <col min="10505" max="10505" width="6.50390625" style="0" bestFit="1" customWidth="1"/>
    <col min="10506" max="10506" width="9.125" style="0" bestFit="1" customWidth="1"/>
    <col min="10507" max="10507" width="7.50390625" style="0" bestFit="1" customWidth="1"/>
    <col min="10753" max="10753" width="3.625" style="0" bestFit="1" customWidth="1"/>
    <col min="10754" max="10755" width="4.50390625" style="0" bestFit="1" customWidth="1"/>
    <col min="10756" max="10756" width="5.375" style="0" bestFit="1" customWidth="1"/>
    <col min="10757" max="10757" width="4.50390625" style="0" bestFit="1" customWidth="1"/>
    <col min="10758" max="10758" width="11.375" style="0" bestFit="1" customWidth="1"/>
    <col min="10759" max="10759" width="61.50390625" style="0" bestFit="1" customWidth="1"/>
    <col min="10760" max="10760" width="3.375" style="0" bestFit="1" customWidth="1"/>
    <col min="10761" max="10761" width="6.50390625" style="0" bestFit="1" customWidth="1"/>
    <col min="10762" max="10762" width="9.125" style="0" bestFit="1" customWidth="1"/>
    <col min="10763" max="10763" width="7.50390625" style="0" bestFit="1" customWidth="1"/>
    <col min="11009" max="11009" width="3.625" style="0" bestFit="1" customWidth="1"/>
    <col min="11010" max="11011" width="4.50390625" style="0" bestFit="1" customWidth="1"/>
    <col min="11012" max="11012" width="5.375" style="0" bestFit="1" customWidth="1"/>
    <col min="11013" max="11013" width="4.50390625" style="0" bestFit="1" customWidth="1"/>
    <col min="11014" max="11014" width="11.375" style="0" bestFit="1" customWidth="1"/>
    <col min="11015" max="11015" width="61.50390625" style="0" bestFit="1" customWidth="1"/>
    <col min="11016" max="11016" width="3.375" style="0" bestFit="1" customWidth="1"/>
    <col min="11017" max="11017" width="6.50390625" style="0" bestFit="1" customWidth="1"/>
    <col min="11018" max="11018" width="9.125" style="0" bestFit="1" customWidth="1"/>
    <col min="11019" max="11019" width="7.50390625" style="0" bestFit="1" customWidth="1"/>
    <col min="11265" max="11265" width="3.625" style="0" bestFit="1" customWidth="1"/>
    <col min="11266" max="11267" width="4.50390625" style="0" bestFit="1" customWidth="1"/>
    <col min="11268" max="11268" width="5.375" style="0" bestFit="1" customWidth="1"/>
    <col min="11269" max="11269" width="4.50390625" style="0" bestFit="1" customWidth="1"/>
    <col min="11270" max="11270" width="11.375" style="0" bestFit="1" customWidth="1"/>
    <col min="11271" max="11271" width="61.50390625" style="0" bestFit="1" customWidth="1"/>
    <col min="11272" max="11272" width="3.375" style="0" bestFit="1" customWidth="1"/>
    <col min="11273" max="11273" width="6.50390625" style="0" bestFit="1" customWidth="1"/>
    <col min="11274" max="11274" width="9.125" style="0" bestFit="1" customWidth="1"/>
    <col min="11275" max="11275" width="7.50390625" style="0" bestFit="1" customWidth="1"/>
    <col min="11521" max="11521" width="3.625" style="0" bestFit="1" customWidth="1"/>
    <col min="11522" max="11523" width="4.50390625" style="0" bestFit="1" customWidth="1"/>
    <col min="11524" max="11524" width="5.375" style="0" bestFit="1" customWidth="1"/>
    <col min="11525" max="11525" width="4.50390625" style="0" bestFit="1" customWidth="1"/>
    <col min="11526" max="11526" width="11.375" style="0" bestFit="1" customWidth="1"/>
    <col min="11527" max="11527" width="61.50390625" style="0" bestFit="1" customWidth="1"/>
    <col min="11528" max="11528" width="3.375" style="0" bestFit="1" customWidth="1"/>
    <col min="11529" max="11529" width="6.50390625" style="0" bestFit="1" customWidth="1"/>
    <col min="11530" max="11530" width="9.125" style="0" bestFit="1" customWidth="1"/>
    <col min="11531" max="11531" width="7.50390625" style="0" bestFit="1" customWidth="1"/>
    <col min="11777" max="11777" width="3.625" style="0" bestFit="1" customWidth="1"/>
    <col min="11778" max="11779" width="4.50390625" style="0" bestFit="1" customWidth="1"/>
    <col min="11780" max="11780" width="5.375" style="0" bestFit="1" customWidth="1"/>
    <col min="11781" max="11781" width="4.50390625" style="0" bestFit="1" customWidth="1"/>
    <col min="11782" max="11782" width="11.375" style="0" bestFit="1" customWidth="1"/>
    <col min="11783" max="11783" width="61.50390625" style="0" bestFit="1" customWidth="1"/>
    <col min="11784" max="11784" width="3.375" style="0" bestFit="1" customWidth="1"/>
    <col min="11785" max="11785" width="6.50390625" style="0" bestFit="1" customWidth="1"/>
    <col min="11786" max="11786" width="9.125" style="0" bestFit="1" customWidth="1"/>
    <col min="11787" max="11787" width="7.50390625" style="0" bestFit="1" customWidth="1"/>
    <col min="12033" max="12033" width="3.625" style="0" bestFit="1" customWidth="1"/>
    <col min="12034" max="12035" width="4.50390625" style="0" bestFit="1" customWidth="1"/>
    <col min="12036" max="12036" width="5.375" style="0" bestFit="1" customWidth="1"/>
    <col min="12037" max="12037" width="4.50390625" style="0" bestFit="1" customWidth="1"/>
    <col min="12038" max="12038" width="11.375" style="0" bestFit="1" customWidth="1"/>
    <col min="12039" max="12039" width="61.50390625" style="0" bestFit="1" customWidth="1"/>
    <col min="12040" max="12040" width="3.375" style="0" bestFit="1" customWidth="1"/>
    <col min="12041" max="12041" width="6.50390625" style="0" bestFit="1" customWidth="1"/>
    <col min="12042" max="12042" width="9.125" style="0" bestFit="1" customWidth="1"/>
    <col min="12043" max="12043" width="7.50390625" style="0" bestFit="1" customWidth="1"/>
    <col min="12289" max="12289" width="3.625" style="0" bestFit="1" customWidth="1"/>
    <col min="12290" max="12291" width="4.50390625" style="0" bestFit="1" customWidth="1"/>
    <col min="12292" max="12292" width="5.375" style="0" bestFit="1" customWidth="1"/>
    <col min="12293" max="12293" width="4.50390625" style="0" bestFit="1" customWidth="1"/>
    <col min="12294" max="12294" width="11.375" style="0" bestFit="1" customWidth="1"/>
    <col min="12295" max="12295" width="61.50390625" style="0" bestFit="1" customWidth="1"/>
    <col min="12296" max="12296" width="3.375" style="0" bestFit="1" customWidth="1"/>
    <col min="12297" max="12297" width="6.50390625" style="0" bestFit="1" customWidth="1"/>
    <col min="12298" max="12298" width="9.125" style="0" bestFit="1" customWidth="1"/>
    <col min="12299" max="12299" width="7.50390625" style="0" bestFit="1" customWidth="1"/>
    <col min="12545" max="12545" width="3.625" style="0" bestFit="1" customWidth="1"/>
    <col min="12546" max="12547" width="4.50390625" style="0" bestFit="1" customWidth="1"/>
    <col min="12548" max="12548" width="5.375" style="0" bestFit="1" customWidth="1"/>
    <col min="12549" max="12549" width="4.50390625" style="0" bestFit="1" customWidth="1"/>
    <col min="12550" max="12550" width="11.375" style="0" bestFit="1" customWidth="1"/>
    <col min="12551" max="12551" width="61.50390625" style="0" bestFit="1" customWidth="1"/>
    <col min="12552" max="12552" width="3.375" style="0" bestFit="1" customWidth="1"/>
    <col min="12553" max="12553" width="6.50390625" style="0" bestFit="1" customWidth="1"/>
    <col min="12554" max="12554" width="9.125" style="0" bestFit="1" customWidth="1"/>
    <col min="12555" max="12555" width="7.50390625" style="0" bestFit="1" customWidth="1"/>
    <col min="12801" max="12801" width="3.625" style="0" bestFit="1" customWidth="1"/>
    <col min="12802" max="12803" width="4.50390625" style="0" bestFit="1" customWidth="1"/>
    <col min="12804" max="12804" width="5.375" style="0" bestFit="1" customWidth="1"/>
    <col min="12805" max="12805" width="4.50390625" style="0" bestFit="1" customWidth="1"/>
    <col min="12806" max="12806" width="11.375" style="0" bestFit="1" customWidth="1"/>
    <col min="12807" max="12807" width="61.50390625" style="0" bestFit="1" customWidth="1"/>
    <col min="12808" max="12808" width="3.375" style="0" bestFit="1" customWidth="1"/>
    <col min="12809" max="12809" width="6.50390625" style="0" bestFit="1" customWidth="1"/>
    <col min="12810" max="12810" width="9.125" style="0" bestFit="1" customWidth="1"/>
    <col min="12811" max="12811" width="7.50390625" style="0" bestFit="1" customWidth="1"/>
    <col min="13057" max="13057" width="3.625" style="0" bestFit="1" customWidth="1"/>
    <col min="13058" max="13059" width="4.50390625" style="0" bestFit="1" customWidth="1"/>
    <col min="13060" max="13060" width="5.375" style="0" bestFit="1" customWidth="1"/>
    <col min="13061" max="13061" width="4.50390625" style="0" bestFit="1" customWidth="1"/>
    <col min="13062" max="13062" width="11.375" style="0" bestFit="1" customWidth="1"/>
    <col min="13063" max="13063" width="61.50390625" style="0" bestFit="1" customWidth="1"/>
    <col min="13064" max="13064" width="3.375" style="0" bestFit="1" customWidth="1"/>
    <col min="13065" max="13065" width="6.50390625" style="0" bestFit="1" customWidth="1"/>
    <col min="13066" max="13066" width="9.125" style="0" bestFit="1" customWidth="1"/>
    <col min="13067" max="13067" width="7.50390625" style="0" bestFit="1" customWidth="1"/>
    <col min="13313" max="13313" width="3.625" style="0" bestFit="1" customWidth="1"/>
    <col min="13314" max="13315" width="4.50390625" style="0" bestFit="1" customWidth="1"/>
    <col min="13316" max="13316" width="5.375" style="0" bestFit="1" customWidth="1"/>
    <col min="13317" max="13317" width="4.50390625" style="0" bestFit="1" customWidth="1"/>
    <col min="13318" max="13318" width="11.375" style="0" bestFit="1" customWidth="1"/>
    <col min="13319" max="13319" width="61.50390625" style="0" bestFit="1" customWidth="1"/>
    <col min="13320" max="13320" width="3.375" style="0" bestFit="1" customWidth="1"/>
    <col min="13321" max="13321" width="6.50390625" style="0" bestFit="1" customWidth="1"/>
    <col min="13322" max="13322" width="9.125" style="0" bestFit="1" customWidth="1"/>
    <col min="13323" max="13323" width="7.50390625" style="0" bestFit="1" customWidth="1"/>
    <col min="13569" max="13569" width="3.625" style="0" bestFit="1" customWidth="1"/>
    <col min="13570" max="13571" width="4.50390625" style="0" bestFit="1" customWidth="1"/>
    <col min="13572" max="13572" width="5.375" style="0" bestFit="1" customWidth="1"/>
    <col min="13573" max="13573" width="4.50390625" style="0" bestFit="1" customWidth="1"/>
    <col min="13574" max="13574" width="11.375" style="0" bestFit="1" customWidth="1"/>
    <col min="13575" max="13575" width="61.50390625" style="0" bestFit="1" customWidth="1"/>
    <col min="13576" max="13576" width="3.375" style="0" bestFit="1" customWidth="1"/>
    <col min="13577" max="13577" width="6.50390625" style="0" bestFit="1" customWidth="1"/>
    <col min="13578" max="13578" width="9.125" style="0" bestFit="1" customWidth="1"/>
    <col min="13579" max="13579" width="7.50390625" style="0" bestFit="1" customWidth="1"/>
    <col min="13825" max="13825" width="3.625" style="0" bestFit="1" customWidth="1"/>
    <col min="13826" max="13827" width="4.50390625" style="0" bestFit="1" customWidth="1"/>
    <col min="13828" max="13828" width="5.375" style="0" bestFit="1" customWidth="1"/>
    <col min="13829" max="13829" width="4.50390625" style="0" bestFit="1" customWidth="1"/>
    <col min="13830" max="13830" width="11.375" style="0" bestFit="1" customWidth="1"/>
    <col min="13831" max="13831" width="61.50390625" style="0" bestFit="1" customWidth="1"/>
    <col min="13832" max="13832" width="3.375" style="0" bestFit="1" customWidth="1"/>
    <col min="13833" max="13833" width="6.50390625" style="0" bestFit="1" customWidth="1"/>
    <col min="13834" max="13834" width="9.125" style="0" bestFit="1" customWidth="1"/>
    <col min="13835" max="13835" width="7.50390625" style="0" bestFit="1" customWidth="1"/>
    <col min="14081" max="14081" width="3.625" style="0" bestFit="1" customWidth="1"/>
    <col min="14082" max="14083" width="4.50390625" style="0" bestFit="1" customWidth="1"/>
    <col min="14084" max="14084" width="5.375" style="0" bestFit="1" customWidth="1"/>
    <col min="14085" max="14085" width="4.50390625" style="0" bestFit="1" customWidth="1"/>
    <col min="14086" max="14086" width="11.375" style="0" bestFit="1" customWidth="1"/>
    <col min="14087" max="14087" width="61.50390625" style="0" bestFit="1" customWidth="1"/>
    <col min="14088" max="14088" width="3.375" style="0" bestFit="1" customWidth="1"/>
    <col min="14089" max="14089" width="6.50390625" style="0" bestFit="1" customWidth="1"/>
    <col min="14090" max="14090" width="9.125" style="0" bestFit="1" customWidth="1"/>
    <col min="14091" max="14091" width="7.50390625" style="0" bestFit="1" customWidth="1"/>
    <col min="14337" max="14337" width="3.625" style="0" bestFit="1" customWidth="1"/>
    <col min="14338" max="14339" width="4.50390625" style="0" bestFit="1" customWidth="1"/>
    <col min="14340" max="14340" width="5.375" style="0" bestFit="1" customWidth="1"/>
    <col min="14341" max="14341" width="4.50390625" style="0" bestFit="1" customWidth="1"/>
    <col min="14342" max="14342" width="11.375" style="0" bestFit="1" customWidth="1"/>
    <col min="14343" max="14343" width="61.50390625" style="0" bestFit="1" customWidth="1"/>
    <col min="14344" max="14344" width="3.375" style="0" bestFit="1" customWidth="1"/>
    <col min="14345" max="14345" width="6.50390625" style="0" bestFit="1" customWidth="1"/>
    <col min="14346" max="14346" width="9.125" style="0" bestFit="1" customWidth="1"/>
    <col min="14347" max="14347" width="7.50390625" style="0" bestFit="1" customWidth="1"/>
    <col min="14593" max="14593" width="3.625" style="0" bestFit="1" customWidth="1"/>
    <col min="14594" max="14595" width="4.50390625" style="0" bestFit="1" customWidth="1"/>
    <col min="14596" max="14596" width="5.375" style="0" bestFit="1" customWidth="1"/>
    <col min="14597" max="14597" width="4.50390625" style="0" bestFit="1" customWidth="1"/>
    <col min="14598" max="14598" width="11.375" style="0" bestFit="1" customWidth="1"/>
    <col min="14599" max="14599" width="61.50390625" style="0" bestFit="1" customWidth="1"/>
    <col min="14600" max="14600" width="3.375" style="0" bestFit="1" customWidth="1"/>
    <col min="14601" max="14601" width="6.50390625" style="0" bestFit="1" customWidth="1"/>
    <col min="14602" max="14602" width="9.125" style="0" bestFit="1" customWidth="1"/>
    <col min="14603" max="14603" width="7.50390625" style="0" bestFit="1" customWidth="1"/>
    <col min="14849" max="14849" width="3.625" style="0" bestFit="1" customWidth="1"/>
    <col min="14850" max="14851" width="4.50390625" style="0" bestFit="1" customWidth="1"/>
    <col min="14852" max="14852" width="5.375" style="0" bestFit="1" customWidth="1"/>
    <col min="14853" max="14853" width="4.50390625" style="0" bestFit="1" customWidth="1"/>
    <col min="14854" max="14854" width="11.375" style="0" bestFit="1" customWidth="1"/>
    <col min="14855" max="14855" width="61.50390625" style="0" bestFit="1" customWidth="1"/>
    <col min="14856" max="14856" width="3.375" style="0" bestFit="1" customWidth="1"/>
    <col min="14857" max="14857" width="6.50390625" style="0" bestFit="1" customWidth="1"/>
    <col min="14858" max="14858" width="9.125" style="0" bestFit="1" customWidth="1"/>
    <col min="14859" max="14859" width="7.50390625" style="0" bestFit="1" customWidth="1"/>
    <col min="15105" max="15105" width="3.625" style="0" bestFit="1" customWidth="1"/>
    <col min="15106" max="15107" width="4.50390625" style="0" bestFit="1" customWidth="1"/>
    <col min="15108" max="15108" width="5.375" style="0" bestFit="1" customWidth="1"/>
    <col min="15109" max="15109" width="4.50390625" style="0" bestFit="1" customWidth="1"/>
    <col min="15110" max="15110" width="11.375" style="0" bestFit="1" customWidth="1"/>
    <col min="15111" max="15111" width="61.50390625" style="0" bestFit="1" customWidth="1"/>
    <col min="15112" max="15112" width="3.375" style="0" bestFit="1" customWidth="1"/>
    <col min="15113" max="15113" width="6.50390625" style="0" bestFit="1" customWidth="1"/>
    <col min="15114" max="15114" width="9.125" style="0" bestFit="1" customWidth="1"/>
    <col min="15115" max="15115" width="7.50390625" style="0" bestFit="1" customWidth="1"/>
    <col min="15361" max="15361" width="3.625" style="0" bestFit="1" customWidth="1"/>
    <col min="15362" max="15363" width="4.50390625" style="0" bestFit="1" customWidth="1"/>
    <col min="15364" max="15364" width="5.375" style="0" bestFit="1" customWidth="1"/>
    <col min="15365" max="15365" width="4.50390625" style="0" bestFit="1" customWidth="1"/>
    <col min="15366" max="15366" width="11.375" style="0" bestFit="1" customWidth="1"/>
    <col min="15367" max="15367" width="61.50390625" style="0" bestFit="1" customWidth="1"/>
    <col min="15368" max="15368" width="3.375" style="0" bestFit="1" customWidth="1"/>
    <col min="15369" max="15369" width="6.50390625" style="0" bestFit="1" customWidth="1"/>
    <col min="15370" max="15370" width="9.125" style="0" bestFit="1" customWidth="1"/>
    <col min="15371" max="15371" width="7.50390625" style="0" bestFit="1" customWidth="1"/>
    <col min="15617" max="15617" width="3.625" style="0" bestFit="1" customWidth="1"/>
    <col min="15618" max="15619" width="4.50390625" style="0" bestFit="1" customWidth="1"/>
    <col min="15620" max="15620" width="5.375" style="0" bestFit="1" customWidth="1"/>
    <col min="15621" max="15621" width="4.50390625" style="0" bestFit="1" customWidth="1"/>
    <col min="15622" max="15622" width="11.375" style="0" bestFit="1" customWidth="1"/>
    <col min="15623" max="15623" width="61.50390625" style="0" bestFit="1" customWidth="1"/>
    <col min="15624" max="15624" width="3.375" style="0" bestFit="1" customWidth="1"/>
    <col min="15625" max="15625" width="6.50390625" style="0" bestFit="1" customWidth="1"/>
    <col min="15626" max="15626" width="9.125" style="0" bestFit="1" customWidth="1"/>
    <col min="15627" max="15627" width="7.50390625" style="0" bestFit="1" customWidth="1"/>
    <col min="15873" max="15873" width="3.625" style="0" bestFit="1" customWidth="1"/>
    <col min="15874" max="15875" width="4.50390625" style="0" bestFit="1" customWidth="1"/>
    <col min="15876" max="15876" width="5.375" style="0" bestFit="1" customWidth="1"/>
    <col min="15877" max="15877" width="4.50390625" style="0" bestFit="1" customWidth="1"/>
    <col min="15878" max="15878" width="11.375" style="0" bestFit="1" customWidth="1"/>
    <col min="15879" max="15879" width="61.50390625" style="0" bestFit="1" customWidth="1"/>
    <col min="15880" max="15880" width="3.375" style="0" bestFit="1" customWidth="1"/>
    <col min="15881" max="15881" width="6.50390625" style="0" bestFit="1" customWidth="1"/>
    <col min="15882" max="15882" width="9.125" style="0" bestFit="1" customWidth="1"/>
    <col min="15883" max="15883" width="7.50390625" style="0" bestFit="1" customWidth="1"/>
    <col min="16129" max="16129" width="3.625" style="0" bestFit="1" customWidth="1"/>
    <col min="16130" max="16131" width="4.50390625" style="0" bestFit="1" customWidth="1"/>
    <col min="16132" max="16132" width="5.375" style="0" bestFit="1" customWidth="1"/>
    <col min="16133" max="16133" width="4.50390625" style="0" bestFit="1" customWidth="1"/>
    <col min="16134" max="16134" width="11.375" style="0" bestFit="1" customWidth="1"/>
    <col min="16135" max="16135" width="61.50390625" style="0" bestFit="1" customWidth="1"/>
    <col min="16136" max="16136" width="3.375" style="0" bestFit="1" customWidth="1"/>
    <col min="16137" max="16137" width="6.50390625" style="0" bestFit="1" customWidth="1"/>
    <col min="16138" max="16138" width="9.125" style="0" bestFit="1" customWidth="1"/>
    <col min="16139" max="16139" width="7.50390625" style="0" bestFit="1" customWidth="1"/>
  </cols>
  <sheetData>
    <row r="1" spans="1:7" ht="15.6">
      <c r="A1" s="319" t="s">
        <v>1678</v>
      </c>
      <c r="B1" s="319"/>
      <c r="C1" s="319"/>
      <c r="D1" s="319"/>
      <c r="E1" s="319"/>
      <c r="F1" s="319"/>
      <c r="G1" s="319"/>
    </row>
    <row r="2" spans="1:11" s="325" customFormat="1" ht="13.8">
      <c r="A2" s="293" t="s">
        <v>1512</v>
      </c>
      <c r="B2" s="293" t="s">
        <v>1513</v>
      </c>
      <c r="C2" s="293" t="s">
        <v>1514</v>
      </c>
      <c r="D2" s="293" t="s">
        <v>1515</v>
      </c>
      <c r="E2" s="293" t="s">
        <v>1516</v>
      </c>
      <c r="F2" s="293" t="s">
        <v>1517</v>
      </c>
      <c r="G2" s="293" t="s">
        <v>1518</v>
      </c>
      <c r="H2" s="293" t="s">
        <v>87</v>
      </c>
      <c r="I2" s="294" t="s">
        <v>1519</v>
      </c>
      <c r="J2" s="294" t="s">
        <v>1520</v>
      </c>
      <c r="K2" s="294" t="s">
        <v>1521</v>
      </c>
    </row>
    <row r="3" spans="1:11" s="326" customFormat="1" ht="17.1" customHeight="1">
      <c r="A3" s="296" t="s">
        <v>1522</v>
      </c>
      <c r="B3" s="296" t="s">
        <v>1480</v>
      </c>
      <c r="C3" s="296" t="s">
        <v>1480</v>
      </c>
      <c r="D3" s="296"/>
      <c r="E3" s="296"/>
      <c r="F3" s="296"/>
      <c r="G3" s="296" t="s">
        <v>97</v>
      </c>
      <c r="H3" s="296"/>
      <c r="I3" s="297"/>
      <c r="J3" s="298"/>
      <c r="K3" s="299">
        <f>SUBTOTAL(9,K4:K17)</f>
        <v>0</v>
      </c>
    </row>
    <row r="4" spans="1:11" ht="13.8" outlineLevel="1">
      <c r="A4" s="306" t="s">
        <v>1523</v>
      </c>
      <c r="B4" s="306" t="s">
        <v>1480</v>
      </c>
      <c r="C4" s="306">
        <v>1</v>
      </c>
      <c r="D4" s="306" t="s">
        <v>1480</v>
      </c>
      <c r="E4" s="306" t="s">
        <v>1524</v>
      </c>
      <c r="F4" s="306" t="s">
        <v>1635</v>
      </c>
      <c r="G4" s="306" t="s">
        <v>1636</v>
      </c>
      <c r="H4" s="306" t="s">
        <v>149</v>
      </c>
      <c r="I4" s="307">
        <v>0.3</v>
      </c>
      <c r="J4" s="308"/>
      <c r="K4" s="327">
        <f>+J4*I4</f>
        <v>0</v>
      </c>
    </row>
    <row r="5" spans="1:11" ht="13.8" outlineLevel="1">
      <c r="A5" s="306" t="s">
        <v>1523</v>
      </c>
      <c r="B5" s="306" t="s">
        <v>1480</v>
      </c>
      <c r="C5" s="306">
        <v>2</v>
      </c>
      <c r="D5" s="306" t="s">
        <v>1480</v>
      </c>
      <c r="E5" s="306" t="s">
        <v>1524</v>
      </c>
      <c r="F5" s="306" t="s">
        <v>1679</v>
      </c>
      <c r="G5" s="306" t="s">
        <v>1680</v>
      </c>
      <c r="H5" s="306" t="s">
        <v>149</v>
      </c>
      <c r="I5" s="307">
        <v>30</v>
      </c>
      <c r="J5" s="308"/>
      <c r="K5" s="327">
        <f aca="true" t="shared" si="0" ref="K5:K17">+J5*I5</f>
        <v>0</v>
      </c>
    </row>
    <row r="6" spans="1:11" ht="13.8" outlineLevel="1">
      <c r="A6" s="306" t="s">
        <v>1523</v>
      </c>
      <c r="B6" s="306" t="s">
        <v>1480</v>
      </c>
      <c r="C6" s="306">
        <v>3</v>
      </c>
      <c r="D6" s="306" t="s">
        <v>1480</v>
      </c>
      <c r="E6" s="306" t="s">
        <v>1524</v>
      </c>
      <c r="F6" s="306" t="s">
        <v>1637</v>
      </c>
      <c r="G6" s="306" t="s">
        <v>1638</v>
      </c>
      <c r="H6" s="306" t="s">
        <v>149</v>
      </c>
      <c r="I6" s="307">
        <v>19.4</v>
      </c>
      <c r="J6" s="308"/>
      <c r="K6" s="327">
        <f t="shared" si="0"/>
        <v>0</v>
      </c>
    </row>
    <row r="7" spans="1:11" ht="13.8" outlineLevel="1">
      <c r="A7" s="306" t="s">
        <v>1523</v>
      </c>
      <c r="B7" s="306" t="s">
        <v>1480</v>
      </c>
      <c r="C7" s="306">
        <v>4</v>
      </c>
      <c r="D7" s="306" t="s">
        <v>1480</v>
      </c>
      <c r="E7" s="306" t="s">
        <v>1524</v>
      </c>
      <c r="F7" s="306" t="s">
        <v>1536</v>
      </c>
      <c r="G7" s="306" t="s">
        <v>1537</v>
      </c>
      <c r="H7" s="306" t="s">
        <v>181</v>
      </c>
      <c r="I7" s="307">
        <v>34.6</v>
      </c>
      <c r="J7" s="308"/>
      <c r="K7" s="327">
        <f t="shared" si="0"/>
        <v>0</v>
      </c>
    </row>
    <row r="8" spans="1:11" ht="13.8" outlineLevel="1">
      <c r="A8" s="306" t="s">
        <v>1523</v>
      </c>
      <c r="B8" s="306" t="s">
        <v>1480</v>
      </c>
      <c r="C8" s="306">
        <v>5</v>
      </c>
      <c r="D8" s="306" t="s">
        <v>1480</v>
      </c>
      <c r="E8" s="306" t="s">
        <v>1524</v>
      </c>
      <c r="F8" s="306" t="s">
        <v>1539</v>
      </c>
      <c r="G8" s="306" t="s">
        <v>1540</v>
      </c>
      <c r="H8" s="306" t="s">
        <v>181</v>
      </c>
      <c r="I8" s="307">
        <v>34.6</v>
      </c>
      <c r="J8" s="308"/>
      <c r="K8" s="327">
        <f t="shared" si="0"/>
        <v>0</v>
      </c>
    </row>
    <row r="9" spans="1:11" ht="13.8" outlineLevel="1">
      <c r="A9" s="306" t="s">
        <v>1523</v>
      </c>
      <c r="B9" s="306" t="s">
        <v>1480</v>
      </c>
      <c r="C9" s="306">
        <v>6</v>
      </c>
      <c r="D9" s="306" t="s">
        <v>1480</v>
      </c>
      <c r="E9" s="306" t="s">
        <v>1524</v>
      </c>
      <c r="F9" s="306" t="s">
        <v>1541</v>
      </c>
      <c r="G9" s="306" t="s">
        <v>1542</v>
      </c>
      <c r="H9" s="306" t="s">
        <v>149</v>
      </c>
      <c r="I9" s="307">
        <v>19.86</v>
      </c>
      <c r="J9" s="308"/>
      <c r="K9" s="327">
        <f t="shared" si="0"/>
        <v>0</v>
      </c>
    </row>
    <row r="10" spans="1:11" ht="13.8" outlineLevel="1">
      <c r="A10" s="306" t="s">
        <v>1523</v>
      </c>
      <c r="B10" s="306" t="s">
        <v>1480</v>
      </c>
      <c r="C10" s="306">
        <v>7</v>
      </c>
      <c r="D10" s="306" t="s">
        <v>1480</v>
      </c>
      <c r="E10" s="306" t="s">
        <v>1524</v>
      </c>
      <c r="F10" s="306" t="s">
        <v>1544</v>
      </c>
      <c r="G10" s="306" t="s">
        <v>1545</v>
      </c>
      <c r="H10" s="306" t="s">
        <v>149</v>
      </c>
      <c r="I10" s="307">
        <v>69.26</v>
      </c>
      <c r="J10" s="308"/>
      <c r="K10" s="327">
        <f t="shared" si="0"/>
        <v>0</v>
      </c>
    </row>
    <row r="11" spans="1:11" ht="13.8" outlineLevel="1">
      <c r="A11" s="306" t="s">
        <v>1523</v>
      </c>
      <c r="B11" s="306" t="s">
        <v>1480</v>
      </c>
      <c r="C11" s="306">
        <v>8</v>
      </c>
      <c r="D11" s="306" t="s">
        <v>1480</v>
      </c>
      <c r="E11" s="306" t="s">
        <v>1524</v>
      </c>
      <c r="F11" s="306" t="s">
        <v>1546</v>
      </c>
      <c r="G11" s="306" t="s">
        <v>1547</v>
      </c>
      <c r="H11" s="306" t="s">
        <v>149</v>
      </c>
      <c r="I11" s="307">
        <v>19.86</v>
      </c>
      <c r="J11" s="308"/>
      <c r="K11" s="327">
        <f t="shared" si="0"/>
        <v>0</v>
      </c>
    </row>
    <row r="12" spans="1:11" ht="13.8" outlineLevel="1">
      <c r="A12" s="306" t="s">
        <v>1523</v>
      </c>
      <c r="B12" s="306" t="s">
        <v>1480</v>
      </c>
      <c r="C12" s="306">
        <v>9</v>
      </c>
      <c r="D12" s="306" t="s">
        <v>1480</v>
      </c>
      <c r="E12" s="306" t="s">
        <v>1524</v>
      </c>
      <c r="F12" s="306" t="s">
        <v>1681</v>
      </c>
      <c r="G12" s="306" t="s">
        <v>1550</v>
      </c>
      <c r="H12" s="306" t="s">
        <v>149</v>
      </c>
      <c r="I12" s="307">
        <v>49.4</v>
      </c>
      <c r="J12" s="308"/>
      <c r="K12" s="327">
        <f t="shared" si="0"/>
        <v>0</v>
      </c>
    </row>
    <row r="13" spans="1:11" ht="13.8" outlineLevel="1">
      <c r="A13" s="306" t="s">
        <v>1523</v>
      </c>
      <c r="B13" s="306" t="s">
        <v>1480</v>
      </c>
      <c r="C13" s="306">
        <v>10</v>
      </c>
      <c r="D13" s="306" t="s">
        <v>1480</v>
      </c>
      <c r="E13" s="306" t="s">
        <v>1524</v>
      </c>
      <c r="F13" s="306" t="s">
        <v>1552</v>
      </c>
      <c r="G13" s="306" t="s">
        <v>1553</v>
      </c>
      <c r="H13" s="306" t="s">
        <v>149</v>
      </c>
      <c r="I13" s="307">
        <v>19.86</v>
      </c>
      <c r="J13" s="308"/>
      <c r="K13" s="327">
        <f t="shared" si="0"/>
        <v>0</v>
      </c>
    </row>
    <row r="14" spans="1:11" ht="13.8" outlineLevel="1">
      <c r="A14" s="306" t="s">
        <v>1523</v>
      </c>
      <c r="B14" s="306" t="s">
        <v>1480</v>
      </c>
      <c r="C14" s="306">
        <v>11</v>
      </c>
      <c r="D14" s="306" t="s">
        <v>1480</v>
      </c>
      <c r="E14" s="306" t="s">
        <v>1524</v>
      </c>
      <c r="F14" s="306" t="s">
        <v>1555</v>
      </c>
      <c r="G14" s="306" t="s">
        <v>1556</v>
      </c>
      <c r="H14" s="306" t="s">
        <v>149</v>
      </c>
      <c r="I14" s="307">
        <v>26.6</v>
      </c>
      <c r="J14" s="308"/>
      <c r="K14" s="327">
        <f t="shared" si="0"/>
        <v>0</v>
      </c>
    </row>
    <row r="15" spans="1:11" ht="13.8" outlineLevel="1">
      <c r="A15" s="306" t="s">
        <v>1523</v>
      </c>
      <c r="B15" s="306" t="s">
        <v>1480</v>
      </c>
      <c r="C15" s="306">
        <v>12</v>
      </c>
      <c r="D15" s="306" t="s">
        <v>1480</v>
      </c>
      <c r="E15" s="306" t="s">
        <v>1524</v>
      </c>
      <c r="F15" s="306" t="s">
        <v>1558</v>
      </c>
      <c r="G15" s="306" t="s">
        <v>1559</v>
      </c>
      <c r="H15" s="306" t="s">
        <v>149</v>
      </c>
      <c r="I15" s="307">
        <v>26.6</v>
      </c>
      <c r="J15" s="308"/>
      <c r="K15" s="327">
        <f t="shared" si="0"/>
        <v>0</v>
      </c>
    </row>
    <row r="16" spans="1:11" ht="13.8" outlineLevel="1">
      <c r="A16" s="306" t="s">
        <v>1639</v>
      </c>
      <c r="B16" s="306" t="s">
        <v>1480</v>
      </c>
      <c r="C16" s="306">
        <v>13</v>
      </c>
      <c r="D16" s="306" t="s">
        <v>1565</v>
      </c>
      <c r="E16" s="306" t="s">
        <v>1565</v>
      </c>
      <c r="F16" s="306" t="s">
        <v>1640</v>
      </c>
      <c r="G16" s="306" t="s">
        <v>1682</v>
      </c>
      <c r="H16" s="306" t="s">
        <v>214</v>
      </c>
      <c r="I16" s="307">
        <v>26.6</v>
      </c>
      <c r="J16" s="308"/>
      <c r="K16" s="327">
        <f t="shared" si="0"/>
        <v>0</v>
      </c>
    </row>
    <row r="17" spans="1:11" ht="13.8" outlineLevel="1">
      <c r="A17" s="306" t="s">
        <v>1588</v>
      </c>
      <c r="B17" s="306" t="s">
        <v>1480</v>
      </c>
      <c r="C17" s="306">
        <v>14</v>
      </c>
      <c r="D17" s="306" t="s">
        <v>1565</v>
      </c>
      <c r="E17" s="306" t="s">
        <v>1565</v>
      </c>
      <c r="F17" s="306" t="s">
        <v>1683</v>
      </c>
      <c r="G17" s="306" t="s">
        <v>1684</v>
      </c>
      <c r="H17" s="306" t="s">
        <v>214</v>
      </c>
      <c r="I17" s="307">
        <v>19.1</v>
      </c>
      <c r="J17" s="308"/>
      <c r="K17" s="327">
        <f t="shared" si="0"/>
        <v>0</v>
      </c>
    </row>
    <row r="18" spans="1:11" s="326" customFormat="1" ht="17.1" customHeight="1">
      <c r="A18" s="296" t="s">
        <v>1522</v>
      </c>
      <c r="B18" s="296" t="s">
        <v>1560</v>
      </c>
      <c r="C18" s="296" t="s">
        <v>1560</v>
      </c>
      <c r="D18" s="296"/>
      <c r="E18" s="296"/>
      <c r="F18" s="296"/>
      <c r="G18" s="296" t="s">
        <v>393</v>
      </c>
      <c r="H18" s="296"/>
      <c r="I18" s="297"/>
      <c r="J18" s="298"/>
      <c r="K18" s="299">
        <f>SUBTOTAL(9,K19:K20)</f>
        <v>0</v>
      </c>
    </row>
    <row r="19" spans="1:11" ht="13.8" outlineLevel="1">
      <c r="A19" s="306" t="s">
        <v>1523</v>
      </c>
      <c r="B19" s="306" t="s">
        <v>1560</v>
      </c>
      <c r="C19" s="306">
        <v>1</v>
      </c>
      <c r="D19" s="306" t="s">
        <v>1561</v>
      </c>
      <c r="E19" s="306" t="s">
        <v>1524</v>
      </c>
      <c r="F19" s="306" t="s">
        <v>1562</v>
      </c>
      <c r="G19" s="306" t="s">
        <v>1563</v>
      </c>
      <c r="H19" s="306" t="s">
        <v>149</v>
      </c>
      <c r="I19" s="307">
        <v>1.61</v>
      </c>
      <c r="J19" s="308"/>
      <c r="K19" s="327">
        <f>+J19*I19</f>
        <v>0</v>
      </c>
    </row>
    <row r="20" spans="1:11" ht="13.8" outlineLevel="1">
      <c r="A20" s="306" t="s">
        <v>1523</v>
      </c>
      <c r="B20" s="306" t="s">
        <v>1560</v>
      </c>
      <c r="C20" s="306">
        <v>2</v>
      </c>
      <c r="D20" s="306" t="s">
        <v>1685</v>
      </c>
      <c r="E20" s="306" t="s">
        <v>1524</v>
      </c>
      <c r="F20" s="306" t="s">
        <v>1686</v>
      </c>
      <c r="G20" s="306" t="s">
        <v>1687</v>
      </c>
      <c r="H20" s="306" t="s">
        <v>201</v>
      </c>
      <c r="I20" s="307">
        <v>0.288</v>
      </c>
      <c r="J20" s="308"/>
      <c r="K20" s="327">
        <f>+J20*I20</f>
        <v>0</v>
      </c>
    </row>
    <row r="21" spans="1:11" s="326" customFormat="1" ht="17.1" customHeight="1">
      <c r="A21" s="296" t="s">
        <v>1522</v>
      </c>
      <c r="B21" s="296" t="s">
        <v>1564</v>
      </c>
      <c r="C21" s="296" t="s">
        <v>1564</v>
      </c>
      <c r="D21" s="296"/>
      <c r="E21" s="296"/>
      <c r="F21" s="296"/>
      <c r="G21" s="296" t="s">
        <v>108</v>
      </c>
      <c r="H21" s="296"/>
      <c r="I21" s="297"/>
      <c r="J21" s="298"/>
      <c r="K21" s="299">
        <f>SUBTOTAL(9,K22:K23)</f>
        <v>0</v>
      </c>
    </row>
    <row r="22" spans="1:11" ht="13.8" outlineLevel="1">
      <c r="A22" s="306" t="s">
        <v>1523</v>
      </c>
      <c r="B22" s="306" t="s">
        <v>1564</v>
      </c>
      <c r="C22" s="306">
        <v>1</v>
      </c>
      <c r="D22" s="306" t="s">
        <v>1561</v>
      </c>
      <c r="E22" s="306" t="s">
        <v>1645</v>
      </c>
      <c r="F22" s="306" t="s">
        <v>1688</v>
      </c>
      <c r="G22" s="306" t="s">
        <v>1689</v>
      </c>
      <c r="H22" s="306" t="s">
        <v>201</v>
      </c>
      <c r="I22" s="307">
        <v>19</v>
      </c>
      <c r="J22" s="308"/>
      <c r="K22" s="327">
        <f>+J22*I22</f>
        <v>0</v>
      </c>
    </row>
    <row r="23" spans="1:11" ht="13.8" outlineLevel="1">
      <c r="A23" s="306" t="s">
        <v>1588</v>
      </c>
      <c r="B23" s="306" t="s">
        <v>1564</v>
      </c>
      <c r="C23" s="306">
        <v>2</v>
      </c>
      <c r="D23" s="306" t="s">
        <v>1565</v>
      </c>
      <c r="E23" s="306" t="s">
        <v>1565</v>
      </c>
      <c r="F23" s="306" t="s">
        <v>1648</v>
      </c>
      <c r="G23" s="306" t="s">
        <v>1649</v>
      </c>
      <c r="H23" s="306" t="s">
        <v>201</v>
      </c>
      <c r="I23" s="307">
        <v>19</v>
      </c>
      <c r="J23" s="308"/>
      <c r="K23" s="327">
        <f>+J23*I23</f>
        <v>0</v>
      </c>
    </row>
    <row r="24" spans="1:11" s="326" customFormat="1" ht="17.1" customHeight="1">
      <c r="A24" s="296" t="s">
        <v>1522</v>
      </c>
      <c r="B24" s="296" t="s">
        <v>1617</v>
      </c>
      <c r="C24" s="296" t="s">
        <v>1617</v>
      </c>
      <c r="D24" s="296"/>
      <c r="E24" s="296"/>
      <c r="F24" s="296"/>
      <c r="G24" s="296" t="s">
        <v>1618</v>
      </c>
      <c r="H24" s="296"/>
      <c r="I24" s="297"/>
      <c r="J24" s="298"/>
      <c r="K24" s="299">
        <f>SUBTOTAL(9,K25:K44)</f>
        <v>0</v>
      </c>
    </row>
    <row r="25" spans="1:11" ht="13.8" outlineLevel="1">
      <c r="A25" s="306" t="s">
        <v>1523</v>
      </c>
      <c r="B25" s="306" t="s">
        <v>1617</v>
      </c>
      <c r="C25" s="306">
        <v>1</v>
      </c>
      <c r="D25" s="306" t="s">
        <v>1574</v>
      </c>
      <c r="E25" s="306" t="s">
        <v>1524</v>
      </c>
      <c r="F25" s="306" t="s">
        <v>1650</v>
      </c>
      <c r="G25" s="306" t="s">
        <v>1651</v>
      </c>
      <c r="H25" s="306" t="s">
        <v>201</v>
      </c>
      <c r="I25" s="307">
        <v>19</v>
      </c>
      <c r="J25" s="308"/>
      <c r="K25" s="327">
        <f aca="true" t="shared" si="1" ref="K25:K44">+J25*I25</f>
        <v>0</v>
      </c>
    </row>
    <row r="26" spans="1:11" ht="13.8" outlineLevel="1">
      <c r="A26" s="306" t="s">
        <v>1588</v>
      </c>
      <c r="B26" s="306" t="s">
        <v>1617</v>
      </c>
      <c r="C26" s="306">
        <v>2</v>
      </c>
      <c r="D26" s="306" t="s">
        <v>1565</v>
      </c>
      <c r="E26" s="306" t="s">
        <v>1565</v>
      </c>
      <c r="F26" s="306" t="s">
        <v>1658</v>
      </c>
      <c r="G26" s="306" t="s">
        <v>1659</v>
      </c>
      <c r="H26" s="306" t="s">
        <v>98</v>
      </c>
      <c r="I26" s="307">
        <v>1</v>
      </c>
      <c r="J26" s="308"/>
      <c r="K26" s="327">
        <f t="shared" si="1"/>
        <v>0</v>
      </c>
    </row>
    <row r="27" spans="1:11" ht="13.8" outlineLevel="1">
      <c r="A27" s="306" t="s">
        <v>1588</v>
      </c>
      <c r="B27" s="306" t="s">
        <v>1617</v>
      </c>
      <c r="C27" s="306">
        <v>3</v>
      </c>
      <c r="D27" s="306" t="s">
        <v>1565</v>
      </c>
      <c r="E27" s="306" t="s">
        <v>1565</v>
      </c>
      <c r="F27" s="306" t="s">
        <v>1690</v>
      </c>
      <c r="G27" s="306" t="s">
        <v>1691</v>
      </c>
      <c r="H27" s="306" t="s">
        <v>98</v>
      </c>
      <c r="I27" s="307">
        <v>1</v>
      </c>
      <c r="J27" s="308"/>
      <c r="K27" s="327">
        <f t="shared" si="1"/>
        <v>0</v>
      </c>
    </row>
    <row r="28" spans="1:11" ht="13.8" outlineLevel="1">
      <c r="A28" s="306" t="s">
        <v>1588</v>
      </c>
      <c r="B28" s="306" t="s">
        <v>1617</v>
      </c>
      <c r="C28" s="306">
        <v>4</v>
      </c>
      <c r="D28" s="306" t="s">
        <v>1565</v>
      </c>
      <c r="E28" s="306" t="s">
        <v>1565</v>
      </c>
      <c r="F28" s="306" t="s">
        <v>1692</v>
      </c>
      <c r="G28" s="306" t="s">
        <v>1693</v>
      </c>
      <c r="H28" s="306" t="s">
        <v>98</v>
      </c>
      <c r="I28" s="307">
        <v>1</v>
      </c>
      <c r="J28" s="308"/>
      <c r="K28" s="327">
        <f t="shared" si="1"/>
        <v>0</v>
      </c>
    </row>
    <row r="29" spans="1:11" ht="13.8" outlineLevel="1">
      <c r="A29" s="306" t="s">
        <v>1588</v>
      </c>
      <c r="B29" s="306" t="s">
        <v>1617</v>
      </c>
      <c r="C29" s="306">
        <v>5</v>
      </c>
      <c r="D29" s="306" t="s">
        <v>1565</v>
      </c>
      <c r="E29" s="306" t="s">
        <v>1565</v>
      </c>
      <c r="F29" s="306" t="s">
        <v>1694</v>
      </c>
      <c r="G29" s="306" t="s">
        <v>1695</v>
      </c>
      <c r="H29" s="306" t="s">
        <v>98</v>
      </c>
      <c r="I29" s="307">
        <v>4</v>
      </c>
      <c r="J29" s="308"/>
      <c r="K29" s="327">
        <f t="shared" si="1"/>
        <v>0</v>
      </c>
    </row>
    <row r="30" spans="1:11" ht="13.8" outlineLevel="1">
      <c r="A30" s="306" t="s">
        <v>1588</v>
      </c>
      <c r="B30" s="306" t="s">
        <v>1617</v>
      </c>
      <c r="C30" s="306">
        <v>6</v>
      </c>
      <c r="D30" s="306" t="s">
        <v>1565</v>
      </c>
      <c r="E30" s="306" t="s">
        <v>1565</v>
      </c>
      <c r="F30" s="306" t="s">
        <v>1696</v>
      </c>
      <c r="G30" s="306" t="s">
        <v>1697</v>
      </c>
      <c r="H30" s="306" t="s">
        <v>98</v>
      </c>
      <c r="I30" s="307">
        <v>2</v>
      </c>
      <c r="J30" s="308"/>
      <c r="K30" s="327">
        <f t="shared" si="1"/>
        <v>0</v>
      </c>
    </row>
    <row r="31" spans="1:11" ht="13.8" outlineLevel="1">
      <c r="A31" s="306" t="s">
        <v>1588</v>
      </c>
      <c r="B31" s="306" t="s">
        <v>1617</v>
      </c>
      <c r="C31" s="306">
        <v>7</v>
      </c>
      <c r="D31" s="306" t="s">
        <v>1565</v>
      </c>
      <c r="E31" s="306" t="s">
        <v>1565</v>
      </c>
      <c r="F31" s="306" t="s">
        <v>1698</v>
      </c>
      <c r="G31" s="306" t="s">
        <v>1699</v>
      </c>
      <c r="H31" s="306" t="s">
        <v>98</v>
      </c>
      <c r="I31" s="307">
        <v>2</v>
      </c>
      <c r="J31" s="308"/>
      <c r="K31" s="327">
        <f t="shared" si="1"/>
        <v>0</v>
      </c>
    </row>
    <row r="32" spans="1:11" ht="13.8" outlineLevel="1">
      <c r="A32" s="306" t="s">
        <v>1588</v>
      </c>
      <c r="B32" s="306" t="s">
        <v>1617</v>
      </c>
      <c r="C32" s="306">
        <v>8</v>
      </c>
      <c r="D32" s="306" t="s">
        <v>1565</v>
      </c>
      <c r="E32" s="306" t="s">
        <v>1565</v>
      </c>
      <c r="F32" s="306" t="s">
        <v>1698</v>
      </c>
      <c r="G32" s="306" t="s">
        <v>1700</v>
      </c>
      <c r="H32" s="306" t="s">
        <v>201</v>
      </c>
      <c r="I32" s="307">
        <v>8</v>
      </c>
      <c r="J32" s="308"/>
      <c r="K32" s="327">
        <f t="shared" si="1"/>
        <v>0</v>
      </c>
    </row>
    <row r="33" spans="1:11" ht="13.8" outlineLevel="1">
      <c r="A33" s="306" t="s">
        <v>1588</v>
      </c>
      <c r="B33" s="306" t="s">
        <v>1617</v>
      </c>
      <c r="C33" s="306">
        <v>9</v>
      </c>
      <c r="D33" s="306" t="s">
        <v>1565</v>
      </c>
      <c r="E33" s="306" t="s">
        <v>1565</v>
      </c>
      <c r="F33" s="306" t="s">
        <v>1701</v>
      </c>
      <c r="G33" s="306" t="s">
        <v>1702</v>
      </c>
      <c r="H33" s="306" t="s">
        <v>181</v>
      </c>
      <c r="I33" s="307">
        <v>25</v>
      </c>
      <c r="J33" s="308"/>
      <c r="K33" s="327">
        <f t="shared" si="1"/>
        <v>0</v>
      </c>
    </row>
    <row r="34" spans="1:11" ht="13.8" outlineLevel="1">
      <c r="A34" s="306" t="s">
        <v>1588</v>
      </c>
      <c r="B34" s="306" t="s">
        <v>1617</v>
      </c>
      <c r="C34" s="306">
        <v>10</v>
      </c>
      <c r="D34" s="306" t="s">
        <v>1565</v>
      </c>
      <c r="E34" s="306" t="s">
        <v>1565</v>
      </c>
      <c r="F34" s="306" t="s">
        <v>1703</v>
      </c>
      <c r="G34" s="306" t="s">
        <v>1704</v>
      </c>
      <c r="H34" s="306" t="s">
        <v>363</v>
      </c>
      <c r="I34" s="307">
        <v>2</v>
      </c>
      <c r="J34" s="308"/>
      <c r="K34" s="327">
        <f t="shared" si="1"/>
        <v>0</v>
      </c>
    </row>
    <row r="35" spans="1:11" ht="13.8" outlineLevel="1">
      <c r="A35" s="306" t="s">
        <v>1588</v>
      </c>
      <c r="B35" s="306" t="s">
        <v>1617</v>
      </c>
      <c r="C35" s="306">
        <v>11</v>
      </c>
      <c r="D35" s="306" t="s">
        <v>1565</v>
      </c>
      <c r="E35" s="306" t="s">
        <v>1565</v>
      </c>
      <c r="F35" s="306" t="s">
        <v>1705</v>
      </c>
      <c r="G35" s="306" t="s">
        <v>1706</v>
      </c>
      <c r="H35" s="306" t="s">
        <v>363</v>
      </c>
      <c r="I35" s="307">
        <v>4</v>
      </c>
      <c r="J35" s="308"/>
      <c r="K35" s="327">
        <f t="shared" si="1"/>
        <v>0</v>
      </c>
    </row>
    <row r="36" spans="1:11" ht="13.8" outlineLevel="1">
      <c r="A36" s="306" t="s">
        <v>1588</v>
      </c>
      <c r="B36" s="306" t="s">
        <v>1617</v>
      </c>
      <c r="C36" s="306">
        <v>12</v>
      </c>
      <c r="D36" s="306" t="s">
        <v>1565</v>
      </c>
      <c r="E36" s="306" t="s">
        <v>1565</v>
      </c>
      <c r="F36" s="306" t="s">
        <v>1660</v>
      </c>
      <c r="G36" s="306" t="s">
        <v>1707</v>
      </c>
      <c r="H36" s="306" t="s">
        <v>98</v>
      </c>
      <c r="I36" s="307">
        <v>2</v>
      </c>
      <c r="J36" s="308"/>
      <c r="K36" s="327">
        <f t="shared" si="1"/>
        <v>0</v>
      </c>
    </row>
    <row r="37" spans="1:11" ht="13.8" outlineLevel="1">
      <c r="A37" s="306" t="s">
        <v>1588</v>
      </c>
      <c r="B37" s="306" t="s">
        <v>1617</v>
      </c>
      <c r="C37" s="306">
        <v>13</v>
      </c>
      <c r="D37" s="306" t="s">
        <v>1565</v>
      </c>
      <c r="E37" s="306" t="s">
        <v>1565</v>
      </c>
      <c r="F37" s="306" t="s">
        <v>1662</v>
      </c>
      <c r="G37" s="306" t="s">
        <v>1708</v>
      </c>
      <c r="H37" s="306" t="s">
        <v>98</v>
      </c>
      <c r="I37" s="307">
        <v>2</v>
      </c>
      <c r="J37" s="308"/>
      <c r="K37" s="327">
        <f t="shared" si="1"/>
        <v>0</v>
      </c>
    </row>
    <row r="38" spans="1:11" ht="13.8" outlineLevel="1">
      <c r="A38" s="306" t="s">
        <v>1588</v>
      </c>
      <c r="B38" s="306" t="s">
        <v>1617</v>
      </c>
      <c r="C38" s="306">
        <v>14</v>
      </c>
      <c r="D38" s="306" t="s">
        <v>1565</v>
      </c>
      <c r="E38" s="306" t="s">
        <v>1565</v>
      </c>
      <c r="F38" s="306" t="s">
        <v>1664</v>
      </c>
      <c r="G38" s="306" t="s">
        <v>1709</v>
      </c>
      <c r="H38" s="306" t="s">
        <v>98</v>
      </c>
      <c r="I38" s="307">
        <v>1</v>
      </c>
      <c r="J38" s="308"/>
      <c r="K38" s="327">
        <f t="shared" si="1"/>
        <v>0</v>
      </c>
    </row>
    <row r="39" spans="1:11" ht="13.8" outlineLevel="1">
      <c r="A39" s="306" t="s">
        <v>1588</v>
      </c>
      <c r="B39" s="306" t="s">
        <v>1617</v>
      </c>
      <c r="C39" s="306">
        <v>15</v>
      </c>
      <c r="D39" s="306" t="s">
        <v>1565</v>
      </c>
      <c r="E39" s="306" t="s">
        <v>1565</v>
      </c>
      <c r="F39" s="306" t="s">
        <v>1666</v>
      </c>
      <c r="G39" s="306" t="s">
        <v>1710</v>
      </c>
      <c r="H39" s="306" t="s">
        <v>98</v>
      </c>
      <c r="I39" s="307">
        <v>1</v>
      </c>
      <c r="J39" s="308"/>
      <c r="K39" s="327">
        <f t="shared" si="1"/>
        <v>0</v>
      </c>
    </row>
    <row r="40" spans="1:11" ht="13.8" outlineLevel="1">
      <c r="A40" s="306" t="s">
        <v>1588</v>
      </c>
      <c r="B40" s="306" t="s">
        <v>1617</v>
      </c>
      <c r="C40" s="306">
        <v>16</v>
      </c>
      <c r="D40" s="306" t="s">
        <v>1565</v>
      </c>
      <c r="E40" s="306" t="s">
        <v>1565</v>
      </c>
      <c r="F40" s="306" t="s">
        <v>1668</v>
      </c>
      <c r="G40" s="306" t="s">
        <v>1711</v>
      </c>
      <c r="H40" s="306" t="s">
        <v>98</v>
      </c>
      <c r="I40" s="307">
        <v>1</v>
      </c>
      <c r="J40" s="308"/>
      <c r="K40" s="327">
        <f t="shared" si="1"/>
        <v>0</v>
      </c>
    </row>
    <row r="41" spans="1:11" ht="13.8" outlineLevel="1">
      <c r="A41" s="306" t="s">
        <v>1588</v>
      </c>
      <c r="B41" s="306" t="s">
        <v>1617</v>
      </c>
      <c r="C41" s="306">
        <v>17</v>
      </c>
      <c r="D41" s="306" t="s">
        <v>1565</v>
      </c>
      <c r="E41" s="306" t="s">
        <v>1565</v>
      </c>
      <c r="F41" s="306" t="s">
        <v>1670</v>
      </c>
      <c r="G41" s="306" t="s">
        <v>1712</v>
      </c>
      <c r="H41" s="306" t="s">
        <v>98</v>
      </c>
      <c r="I41" s="307">
        <v>1</v>
      </c>
      <c r="J41" s="308"/>
      <c r="K41" s="327">
        <f t="shared" si="1"/>
        <v>0</v>
      </c>
    </row>
    <row r="42" spans="1:11" ht="13.8" outlineLevel="1">
      <c r="A42" s="306" t="s">
        <v>1588</v>
      </c>
      <c r="B42" s="306" t="s">
        <v>1617</v>
      </c>
      <c r="C42" s="306">
        <v>18</v>
      </c>
      <c r="D42" s="306" t="s">
        <v>1565</v>
      </c>
      <c r="E42" s="306" t="s">
        <v>1565</v>
      </c>
      <c r="F42" s="306" t="s">
        <v>1672</v>
      </c>
      <c r="G42" s="306" t="s">
        <v>1673</v>
      </c>
      <c r="H42" s="306" t="s">
        <v>98</v>
      </c>
      <c r="I42" s="307">
        <v>1</v>
      </c>
      <c r="J42" s="308"/>
      <c r="K42" s="327">
        <f t="shared" si="1"/>
        <v>0</v>
      </c>
    </row>
    <row r="43" spans="1:11" ht="13.8" outlineLevel="1">
      <c r="A43" s="306" t="s">
        <v>1588</v>
      </c>
      <c r="B43" s="306" t="s">
        <v>1617</v>
      </c>
      <c r="C43" s="306">
        <v>19</v>
      </c>
      <c r="D43" s="306" t="s">
        <v>1565</v>
      </c>
      <c r="E43" s="306" t="s">
        <v>1565</v>
      </c>
      <c r="F43" s="306" t="s">
        <v>1674</v>
      </c>
      <c r="G43" s="306" t="s">
        <v>1675</v>
      </c>
      <c r="H43" s="306" t="s">
        <v>98</v>
      </c>
      <c r="I43" s="307">
        <v>1</v>
      </c>
      <c r="J43" s="308"/>
      <c r="K43" s="327">
        <f t="shared" si="1"/>
        <v>0</v>
      </c>
    </row>
    <row r="44" spans="1:11" ht="13.8" outlineLevel="1">
      <c r="A44" s="306" t="s">
        <v>1588</v>
      </c>
      <c r="B44" s="306" t="s">
        <v>1617</v>
      </c>
      <c r="C44" s="306">
        <v>20</v>
      </c>
      <c r="D44" s="306" t="s">
        <v>1565</v>
      </c>
      <c r="E44" s="306" t="s">
        <v>1565</v>
      </c>
      <c r="F44" s="306" t="s">
        <v>1676</v>
      </c>
      <c r="G44" s="306" t="s">
        <v>1677</v>
      </c>
      <c r="H44" s="306" t="s">
        <v>98</v>
      </c>
      <c r="I44" s="307">
        <v>1</v>
      </c>
      <c r="J44" s="308"/>
      <c r="K44" s="327">
        <f t="shared" si="1"/>
        <v>0</v>
      </c>
    </row>
    <row r="45" spans="1:11" s="326" customFormat="1" ht="17.1" customHeight="1">
      <c r="A45" s="296" t="s">
        <v>1522</v>
      </c>
      <c r="B45" s="296" t="s">
        <v>1625</v>
      </c>
      <c r="C45" s="296" t="s">
        <v>1625</v>
      </c>
      <c r="D45" s="296"/>
      <c r="E45" s="296"/>
      <c r="F45" s="296"/>
      <c r="G45" s="296" t="s">
        <v>1626</v>
      </c>
      <c r="H45" s="296"/>
      <c r="I45" s="297"/>
      <c r="J45" s="298"/>
      <c r="K45" s="299">
        <f>SUBTOTAL(9,K46:K47)</f>
        <v>0</v>
      </c>
    </row>
    <row r="46" spans="1:11" ht="13.8" outlineLevel="1">
      <c r="A46" s="306" t="s">
        <v>1523</v>
      </c>
      <c r="B46" s="306" t="s">
        <v>1625</v>
      </c>
      <c r="C46" s="306">
        <v>1</v>
      </c>
      <c r="D46" s="306" t="s">
        <v>1561</v>
      </c>
      <c r="E46" s="306" t="s">
        <v>1524</v>
      </c>
      <c r="F46" s="306" t="s">
        <v>1627</v>
      </c>
      <c r="G46" s="306" t="s">
        <v>1628</v>
      </c>
      <c r="H46" s="306" t="s">
        <v>214</v>
      </c>
      <c r="I46" s="307">
        <v>29.795</v>
      </c>
      <c r="J46" s="308"/>
      <c r="K46" s="327">
        <f>+J46*I46</f>
        <v>0</v>
      </c>
    </row>
    <row r="47" spans="1:11" ht="13.8" outlineLevel="1">
      <c r="A47" s="306" t="s">
        <v>1523</v>
      </c>
      <c r="B47" s="306" t="s">
        <v>1625</v>
      </c>
      <c r="C47" s="306">
        <v>2</v>
      </c>
      <c r="D47" s="306" t="s">
        <v>1561</v>
      </c>
      <c r="E47" s="306" t="s">
        <v>1524</v>
      </c>
      <c r="F47" s="306" t="s">
        <v>1629</v>
      </c>
      <c r="G47" s="306" t="s">
        <v>1630</v>
      </c>
      <c r="H47" s="306" t="s">
        <v>214</v>
      </c>
      <c r="I47" s="307">
        <v>29.795</v>
      </c>
      <c r="J47" s="308"/>
      <c r="K47" s="327">
        <f>+J47*I47</f>
        <v>0</v>
      </c>
    </row>
    <row r="48" spans="1:11" s="328" customFormat="1" ht="21.9" customHeight="1">
      <c r="A48" s="310"/>
      <c r="B48" s="310"/>
      <c r="C48" s="310"/>
      <c r="D48" s="310"/>
      <c r="E48" s="310"/>
      <c r="F48" s="310"/>
      <c r="G48" s="310" t="s">
        <v>1631</v>
      </c>
      <c r="H48" s="310"/>
      <c r="I48" s="311"/>
      <c r="J48" s="312"/>
      <c r="K48" s="313">
        <f>+K45+K24+K21+K18+K3</f>
        <v>0</v>
      </c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77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126</v>
      </c>
      <c r="D2" s="85" t="s">
        <v>124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123</v>
      </c>
      <c r="B5" s="98"/>
      <c r="C5" s="99" t="s">
        <v>124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'IO 04 IO 04 Rek'!E7</f>
        <v>0</v>
      </c>
      <c r="D15" s="137">
        <f>'IO 04 IO 04 Rek'!A15</f>
        <v>0</v>
      </c>
      <c r="E15" s="138"/>
      <c r="F15" s="139"/>
      <c r="G15" s="136">
        <f>'IO 04 IO 04 Rek'!I15</f>
        <v>0</v>
      </c>
    </row>
    <row r="16" spans="1:7" ht="15.9" customHeight="1">
      <c r="A16" s="134" t="s">
        <v>49</v>
      </c>
      <c r="B16" s="135" t="s">
        <v>50</v>
      </c>
      <c r="C16" s="136">
        <f>'IO 04 IO 04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'IO 04 IO 04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'IO 04 IO 04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'IO 04 IO 04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'IO 04 IO 04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G7" sqref="G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126</v>
      </c>
      <c r="I1" s="179"/>
    </row>
    <row r="2" spans="1:9" ht="13.8" thickBot="1">
      <c r="A2" s="530" t="s">
        <v>73</v>
      </c>
      <c r="B2" s="531"/>
      <c r="C2" s="180" t="s">
        <v>125</v>
      </c>
      <c r="D2" s="181"/>
      <c r="E2" s="182"/>
      <c r="F2" s="181"/>
      <c r="G2" s="532" t="s">
        <v>124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+'IO 04 IO 04 Pol'!H26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0"/>
  <sheetViews>
    <sheetView showGridLines="0" showZeros="0" zoomScaleSheetLayoutView="100" workbookViewId="0" topLeftCell="A1">
      <selection activeCell="A1" sqref="A1:A8"/>
    </sheetView>
  </sheetViews>
  <sheetFormatPr defaultColWidth="9.00390625" defaultRowHeight="12.75"/>
  <cols>
    <col min="1" max="1" width="5.375" style="339" customWidth="1"/>
    <col min="2" max="2" width="10.875" style="347" customWidth="1"/>
    <col min="3" max="3" width="37.625" style="340" customWidth="1"/>
    <col min="4" max="4" width="6.00390625" style="341" customWidth="1"/>
    <col min="5" max="5" width="6.00390625" style="339" customWidth="1"/>
    <col min="6" max="6" width="7.375" style="342" customWidth="1"/>
    <col min="7" max="7" width="16.50390625" style="343" customWidth="1"/>
    <col min="8" max="8" width="14.125" style="336" customWidth="1"/>
    <col min="9" max="9" width="4.50390625" style="337" customWidth="1"/>
    <col min="10" max="11" width="9.00390625" style="338" customWidth="1"/>
    <col min="12" max="12" width="36.375" style="338" customWidth="1"/>
    <col min="13" max="13" width="27.125" style="338" customWidth="1"/>
    <col min="14" max="14" width="9.00390625" style="338" customWidth="1"/>
    <col min="15" max="15" width="26.50390625" style="338" customWidth="1"/>
    <col min="16" max="17" width="9.00390625" style="338" customWidth="1"/>
    <col min="18" max="18" width="19.50390625" style="338" customWidth="1"/>
    <col min="19" max="256" width="9.00390625" style="338" customWidth="1"/>
    <col min="257" max="257" width="5.375" style="338" customWidth="1"/>
    <col min="258" max="258" width="10.875" style="338" customWidth="1"/>
    <col min="259" max="259" width="37.625" style="338" customWidth="1"/>
    <col min="260" max="261" width="6.00390625" style="338" customWidth="1"/>
    <col min="262" max="262" width="7.375" style="338" customWidth="1"/>
    <col min="263" max="263" width="16.50390625" style="338" customWidth="1"/>
    <col min="264" max="264" width="14.125" style="338" customWidth="1"/>
    <col min="265" max="265" width="4.50390625" style="338" customWidth="1"/>
    <col min="266" max="267" width="9.00390625" style="338" customWidth="1"/>
    <col min="268" max="268" width="36.375" style="338" customWidth="1"/>
    <col min="269" max="269" width="27.125" style="338" customWidth="1"/>
    <col min="270" max="270" width="9.00390625" style="338" customWidth="1"/>
    <col min="271" max="271" width="26.50390625" style="338" customWidth="1"/>
    <col min="272" max="273" width="9.00390625" style="338" customWidth="1"/>
    <col min="274" max="274" width="19.50390625" style="338" customWidth="1"/>
    <col min="275" max="512" width="9.00390625" style="338" customWidth="1"/>
    <col min="513" max="513" width="5.375" style="338" customWidth="1"/>
    <col min="514" max="514" width="10.875" style="338" customWidth="1"/>
    <col min="515" max="515" width="37.625" style="338" customWidth="1"/>
    <col min="516" max="517" width="6.00390625" style="338" customWidth="1"/>
    <col min="518" max="518" width="7.375" style="338" customWidth="1"/>
    <col min="519" max="519" width="16.50390625" style="338" customWidth="1"/>
    <col min="520" max="520" width="14.125" style="338" customWidth="1"/>
    <col min="521" max="521" width="4.50390625" style="338" customWidth="1"/>
    <col min="522" max="523" width="9.00390625" style="338" customWidth="1"/>
    <col min="524" max="524" width="36.375" style="338" customWidth="1"/>
    <col min="525" max="525" width="27.125" style="338" customWidth="1"/>
    <col min="526" max="526" width="9.00390625" style="338" customWidth="1"/>
    <col min="527" max="527" width="26.50390625" style="338" customWidth="1"/>
    <col min="528" max="529" width="9.00390625" style="338" customWidth="1"/>
    <col min="530" max="530" width="19.50390625" style="338" customWidth="1"/>
    <col min="531" max="768" width="9.00390625" style="338" customWidth="1"/>
    <col min="769" max="769" width="5.375" style="338" customWidth="1"/>
    <col min="770" max="770" width="10.875" style="338" customWidth="1"/>
    <col min="771" max="771" width="37.625" style="338" customWidth="1"/>
    <col min="772" max="773" width="6.00390625" style="338" customWidth="1"/>
    <col min="774" max="774" width="7.375" style="338" customWidth="1"/>
    <col min="775" max="775" width="16.50390625" style="338" customWidth="1"/>
    <col min="776" max="776" width="14.125" style="338" customWidth="1"/>
    <col min="777" max="777" width="4.50390625" style="338" customWidth="1"/>
    <col min="778" max="779" width="9.00390625" style="338" customWidth="1"/>
    <col min="780" max="780" width="36.375" style="338" customWidth="1"/>
    <col min="781" max="781" width="27.125" style="338" customWidth="1"/>
    <col min="782" max="782" width="9.00390625" style="338" customWidth="1"/>
    <col min="783" max="783" width="26.50390625" style="338" customWidth="1"/>
    <col min="784" max="785" width="9.00390625" style="338" customWidth="1"/>
    <col min="786" max="786" width="19.50390625" style="338" customWidth="1"/>
    <col min="787" max="1024" width="9.00390625" style="338" customWidth="1"/>
    <col min="1025" max="1025" width="5.375" style="338" customWidth="1"/>
    <col min="1026" max="1026" width="10.875" style="338" customWidth="1"/>
    <col min="1027" max="1027" width="37.625" style="338" customWidth="1"/>
    <col min="1028" max="1029" width="6.00390625" style="338" customWidth="1"/>
    <col min="1030" max="1030" width="7.375" style="338" customWidth="1"/>
    <col min="1031" max="1031" width="16.50390625" style="338" customWidth="1"/>
    <col min="1032" max="1032" width="14.125" style="338" customWidth="1"/>
    <col min="1033" max="1033" width="4.50390625" style="338" customWidth="1"/>
    <col min="1034" max="1035" width="9.00390625" style="338" customWidth="1"/>
    <col min="1036" max="1036" width="36.375" style="338" customWidth="1"/>
    <col min="1037" max="1037" width="27.125" style="338" customWidth="1"/>
    <col min="1038" max="1038" width="9.00390625" style="338" customWidth="1"/>
    <col min="1039" max="1039" width="26.50390625" style="338" customWidth="1"/>
    <col min="1040" max="1041" width="9.00390625" style="338" customWidth="1"/>
    <col min="1042" max="1042" width="19.50390625" style="338" customWidth="1"/>
    <col min="1043" max="1280" width="9.00390625" style="338" customWidth="1"/>
    <col min="1281" max="1281" width="5.375" style="338" customWidth="1"/>
    <col min="1282" max="1282" width="10.875" style="338" customWidth="1"/>
    <col min="1283" max="1283" width="37.625" style="338" customWidth="1"/>
    <col min="1284" max="1285" width="6.00390625" style="338" customWidth="1"/>
    <col min="1286" max="1286" width="7.375" style="338" customWidth="1"/>
    <col min="1287" max="1287" width="16.50390625" style="338" customWidth="1"/>
    <col min="1288" max="1288" width="14.125" style="338" customWidth="1"/>
    <col min="1289" max="1289" width="4.50390625" style="338" customWidth="1"/>
    <col min="1290" max="1291" width="9.00390625" style="338" customWidth="1"/>
    <col min="1292" max="1292" width="36.375" style="338" customWidth="1"/>
    <col min="1293" max="1293" width="27.125" style="338" customWidth="1"/>
    <col min="1294" max="1294" width="9.00390625" style="338" customWidth="1"/>
    <col min="1295" max="1295" width="26.50390625" style="338" customWidth="1"/>
    <col min="1296" max="1297" width="9.00390625" style="338" customWidth="1"/>
    <col min="1298" max="1298" width="19.50390625" style="338" customWidth="1"/>
    <col min="1299" max="1536" width="9.00390625" style="338" customWidth="1"/>
    <col min="1537" max="1537" width="5.375" style="338" customWidth="1"/>
    <col min="1538" max="1538" width="10.875" style="338" customWidth="1"/>
    <col min="1539" max="1539" width="37.625" style="338" customWidth="1"/>
    <col min="1540" max="1541" width="6.00390625" style="338" customWidth="1"/>
    <col min="1542" max="1542" width="7.375" style="338" customWidth="1"/>
    <col min="1543" max="1543" width="16.50390625" style="338" customWidth="1"/>
    <col min="1544" max="1544" width="14.125" style="338" customWidth="1"/>
    <col min="1545" max="1545" width="4.50390625" style="338" customWidth="1"/>
    <col min="1546" max="1547" width="9.00390625" style="338" customWidth="1"/>
    <col min="1548" max="1548" width="36.375" style="338" customWidth="1"/>
    <col min="1549" max="1549" width="27.125" style="338" customWidth="1"/>
    <col min="1550" max="1550" width="9.00390625" style="338" customWidth="1"/>
    <col min="1551" max="1551" width="26.50390625" style="338" customWidth="1"/>
    <col min="1552" max="1553" width="9.00390625" style="338" customWidth="1"/>
    <col min="1554" max="1554" width="19.50390625" style="338" customWidth="1"/>
    <col min="1555" max="1792" width="9.00390625" style="338" customWidth="1"/>
    <col min="1793" max="1793" width="5.375" style="338" customWidth="1"/>
    <col min="1794" max="1794" width="10.875" style="338" customWidth="1"/>
    <col min="1795" max="1795" width="37.625" style="338" customWidth="1"/>
    <col min="1796" max="1797" width="6.00390625" style="338" customWidth="1"/>
    <col min="1798" max="1798" width="7.375" style="338" customWidth="1"/>
    <col min="1799" max="1799" width="16.50390625" style="338" customWidth="1"/>
    <col min="1800" max="1800" width="14.125" style="338" customWidth="1"/>
    <col min="1801" max="1801" width="4.50390625" style="338" customWidth="1"/>
    <col min="1802" max="1803" width="9.00390625" style="338" customWidth="1"/>
    <col min="1804" max="1804" width="36.375" style="338" customWidth="1"/>
    <col min="1805" max="1805" width="27.125" style="338" customWidth="1"/>
    <col min="1806" max="1806" width="9.00390625" style="338" customWidth="1"/>
    <col min="1807" max="1807" width="26.50390625" style="338" customWidth="1"/>
    <col min="1808" max="1809" width="9.00390625" style="338" customWidth="1"/>
    <col min="1810" max="1810" width="19.50390625" style="338" customWidth="1"/>
    <col min="1811" max="2048" width="9.00390625" style="338" customWidth="1"/>
    <col min="2049" max="2049" width="5.375" style="338" customWidth="1"/>
    <col min="2050" max="2050" width="10.875" style="338" customWidth="1"/>
    <col min="2051" max="2051" width="37.625" style="338" customWidth="1"/>
    <col min="2052" max="2053" width="6.00390625" style="338" customWidth="1"/>
    <col min="2054" max="2054" width="7.375" style="338" customWidth="1"/>
    <col min="2055" max="2055" width="16.50390625" style="338" customWidth="1"/>
    <col min="2056" max="2056" width="14.125" style="338" customWidth="1"/>
    <col min="2057" max="2057" width="4.50390625" style="338" customWidth="1"/>
    <col min="2058" max="2059" width="9.00390625" style="338" customWidth="1"/>
    <col min="2060" max="2060" width="36.375" style="338" customWidth="1"/>
    <col min="2061" max="2061" width="27.125" style="338" customWidth="1"/>
    <col min="2062" max="2062" width="9.00390625" style="338" customWidth="1"/>
    <col min="2063" max="2063" width="26.50390625" style="338" customWidth="1"/>
    <col min="2064" max="2065" width="9.00390625" style="338" customWidth="1"/>
    <col min="2066" max="2066" width="19.50390625" style="338" customWidth="1"/>
    <col min="2067" max="2304" width="9.00390625" style="338" customWidth="1"/>
    <col min="2305" max="2305" width="5.375" style="338" customWidth="1"/>
    <col min="2306" max="2306" width="10.875" style="338" customWidth="1"/>
    <col min="2307" max="2307" width="37.625" style="338" customWidth="1"/>
    <col min="2308" max="2309" width="6.00390625" style="338" customWidth="1"/>
    <col min="2310" max="2310" width="7.375" style="338" customWidth="1"/>
    <col min="2311" max="2311" width="16.50390625" style="338" customWidth="1"/>
    <col min="2312" max="2312" width="14.125" style="338" customWidth="1"/>
    <col min="2313" max="2313" width="4.50390625" style="338" customWidth="1"/>
    <col min="2314" max="2315" width="9.00390625" style="338" customWidth="1"/>
    <col min="2316" max="2316" width="36.375" style="338" customWidth="1"/>
    <col min="2317" max="2317" width="27.125" style="338" customWidth="1"/>
    <col min="2318" max="2318" width="9.00390625" style="338" customWidth="1"/>
    <col min="2319" max="2319" width="26.50390625" style="338" customWidth="1"/>
    <col min="2320" max="2321" width="9.00390625" style="338" customWidth="1"/>
    <col min="2322" max="2322" width="19.50390625" style="338" customWidth="1"/>
    <col min="2323" max="2560" width="9.00390625" style="338" customWidth="1"/>
    <col min="2561" max="2561" width="5.375" style="338" customWidth="1"/>
    <col min="2562" max="2562" width="10.875" style="338" customWidth="1"/>
    <col min="2563" max="2563" width="37.625" style="338" customWidth="1"/>
    <col min="2564" max="2565" width="6.00390625" style="338" customWidth="1"/>
    <col min="2566" max="2566" width="7.375" style="338" customWidth="1"/>
    <col min="2567" max="2567" width="16.50390625" style="338" customWidth="1"/>
    <col min="2568" max="2568" width="14.125" style="338" customWidth="1"/>
    <col min="2569" max="2569" width="4.50390625" style="338" customWidth="1"/>
    <col min="2570" max="2571" width="9.00390625" style="338" customWidth="1"/>
    <col min="2572" max="2572" width="36.375" style="338" customWidth="1"/>
    <col min="2573" max="2573" width="27.125" style="338" customWidth="1"/>
    <col min="2574" max="2574" width="9.00390625" style="338" customWidth="1"/>
    <col min="2575" max="2575" width="26.50390625" style="338" customWidth="1"/>
    <col min="2576" max="2577" width="9.00390625" style="338" customWidth="1"/>
    <col min="2578" max="2578" width="19.50390625" style="338" customWidth="1"/>
    <col min="2579" max="2816" width="9.00390625" style="338" customWidth="1"/>
    <col min="2817" max="2817" width="5.375" style="338" customWidth="1"/>
    <col min="2818" max="2818" width="10.875" style="338" customWidth="1"/>
    <col min="2819" max="2819" width="37.625" style="338" customWidth="1"/>
    <col min="2820" max="2821" width="6.00390625" style="338" customWidth="1"/>
    <col min="2822" max="2822" width="7.375" style="338" customWidth="1"/>
    <col min="2823" max="2823" width="16.50390625" style="338" customWidth="1"/>
    <col min="2824" max="2824" width="14.125" style="338" customWidth="1"/>
    <col min="2825" max="2825" width="4.50390625" style="338" customWidth="1"/>
    <col min="2826" max="2827" width="9.00390625" style="338" customWidth="1"/>
    <col min="2828" max="2828" width="36.375" style="338" customWidth="1"/>
    <col min="2829" max="2829" width="27.125" style="338" customWidth="1"/>
    <col min="2830" max="2830" width="9.00390625" style="338" customWidth="1"/>
    <col min="2831" max="2831" width="26.50390625" style="338" customWidth="1"/>
    <col min="2832" max="2833" width="9.00390625" style="338" customWidth="1"/>
    <col min="2834" max="2834" width="19.50390625" style="338" customWidth="1"/>
    <col min="2835" max="3072" width="9.00390625" style="338" customWidth="1"/>
    <col min="3073" max="3073" width="5.375" style="338" customWidth="1"/>
    <col min="3074" max="3074" width="10.875" style="338" customWidth="1"/>
    <col min="3075" max="3075" width="37.625" style="338" customWidth="1"/>
    <col min="3076" max="3077" width="6.00390625" style="338" customWidth="1"/>
    <col min="3078" max="3078" width="7.375" style="338" customWidth="1"/>
    <col min="3079" max="3079" width="16.50390625" style="338" customWidth="1"/>
    <col min="3080" max="3080" width="14.125" style="338" customWidth="1"/>
    <col min="3081" max="3081" width="4.50390625" style="338" customWidth="1"/>
    <col min="3082" max="3083" width="9.00390625" style="338" customWidth="1"/>
    <col min="3084" max="3084" width="36.375" style="338" customWidth="1"/>
    <col min="3085" max="3085" width="27.125" style="338" customWidth="1"/>
    <col min="3086" max="3086" width="9.00390625" style="338" customWidth="1"/>
    <col min="3087" max="3087" width="26.50390625" style="338" customWidth="1"/>
    <col min="3088" max="3089" width="9.00390625" style="338" customWidth="1"/>
    <col min="3090" max="3090" width="19.50390625" style="338" customWidth="1"/>
    <col min="3091" max="3328" width="9.00390625" style="338" customWidth="1"/>
    <col min="3329" max="3329" width="5.375" style="338" customWidth="1"/>
    <col min="3330" max="3330" width="10.875" style="338" customWidth="1"/>
    <col min="3331" max="3331" width="37.625" style="338" customWidth="1"/>
    <col min="3332" max="3333" width="6.00390625" style="338" customWidth="1"/>
    <col min="3334" max="3334" width="7.375" style="338" customWidth="1"/>
    <col min="3335" max="3335" width="16.50390625" style="338" customWidth="1"/>
    <col min="3336" max="3336" width="14.125" style="338" customWidth="1"/>
    <col min="3337" max="3337" width="4.50390625" style="338" customWidth="1"/>
    <col min="3338" max="3339" width="9.00390625" style="338" customWidth="1"/>
    <col min="3340" max="3340" width="36.375" style="338" customWidth="1"/>
    <col min="3341" max="3341" width="27.125" style="338" customWidth="1"/>
    <col min="3342" max="3342" width="9.00390625" style="338" customWidth="1"/>
    <col min="3343" max="3343" width="26.50390625" style="338" customWidth="1"/>
    <col min="3344" max="3345" width="9.00390625" style="338" customWidth="1"/>
    <col min="3346" max="3346" width="19.50390625" style="338" customWidth="1"/>
    <col min="3347" max="3584" width="9.00390625" style="338" customWidth="1"/>
    <col min="3585" max="3585" width="5.375" style="338" customWidth="1"/>
    <col min="3586" max="3586" width="10.875" style="338" customWidth="1"/>
    <col min="3587" max="3587" width="37.625" style="338" customWidth="1"/>
    <col min="3588" max="3589" width="6.00390625" style="338" customWidth="1"/>
    <col min="3590" max="3590" width="7.375" style="338" customWidth="1"/>
    <col min="3591" max="3591" width="16.50390625" style="338" customWidth="1"/>
    <col min="3592" max="3592" width="14.125" style="338" customWidth="1"/>
    <col min="3593" max="3593" width="4.50390625" style="338" customWidth="1"/>
    <col min="3594" max="3595" width="9.00390625" style="338" customWidth="1"/>
    <col min="3596" max="3596" width="36.375" style="338" customWidth="1"/>
    <col min="3597" max="3597" width="27.125" style="338" customWidth="1"/>
    <col min="3598" max="3598" width="9.00390625" style="338" customWidth="1"/>
    <col min="3599" max="3599" width="26.50390625" style="338" customWidth="1"/>
    <col min="3600" max="3601" width="9.00390625" style="338" customWidth="1"/>
    <col min="3602" max="3602" width="19.50390625" style="338" customWidth="1"/>
    <col min="3603" max="3840" width="9.00390625" style="338" customWidth="1"/>
    <col min="3841" max="3841" width="5.375" style="338" customWidth="1"/>
    <col min="3842" max="3842" width="10.875" style="338" customWidth="1"/>
    <col min="3843" max="3843" width="37.625" style="338" customWidth="1"/>
    <col min="3844" max="3845" width="6.00390625" style="338" customWidth="1"/>
    <col min="3846" max="3846" width="7.375" style="338" customWidth="1"/>
    <col min="3847" max="3847" width="16.50390625" style="338" customWidth="1"/>
    <col min="3848" max="3848" width="14.125" style="338" customWidth="1"/>
    <col min="3849" max="3849" width="4.50390625" style="338" customWidth="1"/>
    <col min="3850" max="3851" width="9.00390625" style="338" customWidth="1"/>
    <col min="3852" max="3852" width="36.375" style="338" customWidth="1"/>
    <col min="3853" max="3853" width="27.125" style="338" customWidth="1"/>
    <col min="3854" max="3854" width="9.00390625" style="338" customWidth="1"/>
    <col min="3855" max="3855" width="26.50390625" style="338" customWidth="1"/>
    <col min="3856" max="3857" width="9.00390625" style="338" customWidth="1"/>
    <col min="3858" max="3858" width="19.50390625" style="338" customWidth="1"/>
    <col min="3859" max="4096" width="9.00390625" style="338" customWidth="1"/>
    <col min="4097" max="4097" width="5.375" style="338" customWidth="1"/>
    <col min="4098" max="4098" width="10.875" style="338" customWidth="1"/>
    <col min="4099" max="4099" width="37.625" style="338" customWidth="1"/>
    <col min="4100" max="4101" width="6.00390625" style="338" customWidth="1"/>
    <col min="4102" max="4102" width="7.375" style="338" customWidth="1"/>
    <col min="4103" max="4103" width="16.50390625" style="338" customWidth="1"/>
    <col min="4104" max="4104" width="14.125" style="338" customWidth="1"/>
    <col min="4105" max="4105" width="4.50390625" style="338" customWidth="1"/>
    <col min="4106" max="4107" width="9.00390625" style="338" customWidth="1"/>
    <col min="4108" max="4108" width="36.375" style="338" customWidth="1"/>
    <col min="4109" max="4109" width="27.125" style="338" customWidth="1"/>
    <col min="4110" max="4110" width="9.00390625" style="338" customWidth="1"/>
    <col min="4111" max="4111" width="26.50390625" style="338" customWidth="1"/>
    <col min="4112" max="4113" width="9.00390625" style="338" customWidth="1"/>
    <col min="4114" max="4114" width="19.50390625" style="338" customWidth="1"/>
    <col min="4115" max="4352" width="9.00390625" style="338" customWidth="1"/>
    <col min="4353" max="4353" width="5.375" style="338" customWidth="1"/>
    <col min="4354" max="4354" width="10.875" style="338" customWidth="1"/>
    <col min="4355" max="4355" width="37.625" style="338" customWidth="1"/>
    <col min="4356" max="4357" width="6.00390625" style="338" customWidth="1"/>
    <col min="4358" max="4358" width="7.375" style="338" customWidth="1"/>
    <col min="4359" max="4359" width="16.50390625" style="338" customWidth="1"/>
    <col min="4360" max="4360" width="14.125" style="338" customWidth="1"/>
    <col min="4361" max="4361" width="4.50390625" style="338" customWidth="1"/>
    <col min="4362" max="4363" width="9.00390625" style="338" customWidth="1"/>
    <col min="4364" max="4364" width="36.375" style="338" customWidth="1"/>
    <col min="4365" max="4365" width="27.125" style="338" customWidth="1"/>
    <col min="4366" max="4366" width="9.00390625" style="338" customWidth="1"/>
    <col min="4367" max="4367" width="26.50390625" style="338" customWidth="1"/>
    <col min="4368" max="4369" width="9.00390625" style="338" customWidth="1"/>
    <col min="4370" max="4370" width="19.50390625" style="338" customWidth="1"/>
    <col min="4371" max="4608" width="9.00390625" style="338" customWidth="1"/>
    <col min="4609" max="4609" width="5.375" style="338" customWidth="1"/>
    <col min="4610" max="4610" width="10.875" style="338" customWidth="1"/>
    <col min="4611" max="4611" width="37.625" style="338" customWidth="1"/>
    <col min="4612" max="4613" width="6.00390625" style="338" customWidth="1"/>
    <col min="4614" max="4614" width="7.375" style="338" customWidth="1"/>
    <col min="4615" max="4615" width="16.50390625" style="338" customWidth="1"/>
    <col min="4616" max="4616" width="14.125" style="338" customWidth="1"/>
    <col min="4617" max="4617" width="4.50390625" style="338" customWidth="1"/>
    <col min="4618" max="4619" width="9.00390625" style="338" customWidth="1"/>
    <col min="4620" max="4620" width="36.375" style="338" customWidth="1"/>
    <col min="4621" max="4621" width="27.125" style="338" customWidth="1"/>
    <col min="4622" max="4622" width="9.00390625" style="338" customWidth="1"/>
    <col min="4623" max="4623" width="26.50390625" style="338" customWidth="1"/>
    <col min="4624" max="4625" width="9.00390625" style="338" customWidth="1"/>
    <col min="4626" max="4626" width="19.50390625" style="338" customWidth="1"/>
    <col min="4627" max="4864" width="9.00390625" style="338" customWidth="1"/>
    <col min="4865" max="4865" width="5.375" style="338" customWidth="1"/>
    <col min="4866" max="4866" width="10.875" style="338" customWidth="1"/>
    <col min="4867" max="4867" width="37.625" style="338" customWidth="1"/>
    <col min="4868" max="4869" width="6.00390625" style="338" customWidth="1"/>
    <col min="4870" max="4870" width="7.375" style="338" customWidth="1"/>
    <col min="4871" max="4871" width="16.50390625" style="338" customWidth="1"/>
    <col min="4872" max="4872" width="14.125" style="338" customWidth="1"/>
    <col min="4873" max="4873" width="4.50390625" style="338" customWidth="1"/>
    <col min="4874" max="4875" width="9.00390625" style="338" customWidth="1"/>
    <col min="4876" max="4876" width="36.375" style="338" customWidth="1"/>
    <col min="4877" max="4877" width="27.125" style="338" customWidth="1"/>
    <col min="4878" max="4878" width="9.00390625" style="338" customWidth="1"/>
    <col min="4879" max="4879" width="26.50390625" style="338" customWidth="1"/>
    <col min="4880" max="4881" width="9.00390625" style="338" customWidth="1"/>
    <col min="4882" max="4882" width="19.50390625" style="338" customWidth="1"/>
    <col min="4883" max="5120" width="9.00390625" style="338" customWidth="1"/>
    <col min="5121" max="5121" width="5.375" style="338" customWidth="1"/>
    <col min="5122" max="5122" width="10.875" style="338" customWidth="1"/>
    <col min="5123" max="5123" width="37.625" style="338" customWidth="1"/>
    <col min="5124" max="5125" width="6.00390625" style="338" customWidth="1"/>
    <col min="5126" max="5126" width="7.375" style="338" customWidth="1"/>
    <col min="5127" max="5127" width="16.50390625" style="338" customWidth="1"/>
    <col min="5128" max="5128" width="14.125" style="338" customWidth="1"/>
    <col min="5129" max="5129" width="4.50390625" style="338" customWidth="1"/>
    <col min="5130" max="5131" width="9.00390625" style="338" customWidth="1"/>
    <col min="5132" max="5132" width="36.375" style="338" customWidth="1"/>
    <col min="5133" max="5133" width="27.125" style="338" customWidth="1"/>
    <col min="5134" max="5134" width="9.00390625" style="338" customWidth="1"/>
    <col min="5135" max="5135" width="26.50390625" style="338" customWidth="1"/>
    <col min="5136" max="5137" width="9.00390625" style="338" customWidth="1"/>
    <col min="5138" max="5138" width="19.50390625" style="338" customWidth="1"/>
    <col min="5139" max="5376" width="9.00390625" style="338" customWidth="1"/>
    <col min="5377" max="5377" width="5.375" style="338" customWidth="1"/>
    <col min="5378" max="5378" width="10.875" style="338" customWidth="1"/>
    <col min="5379" max="5379" width="37.625" style="338" customWidth="1"/>
    <col min="5380" max="5381" width="6.00390625" style="338" customWidth="1"/>
    <col min="5382" max="5382" width="7.375" style="338" customWidth="1"/>
    <col min="5383" max="5383" width="16.50390625" style="338" customWidth="1"/>
    <col min="5384" max="5384" width="14.125" style="338" customWidth="1"/>
    <col min="5385" max="5385" width="4.50390625" style="338" customWidth="1"/>
    <col min="5386" max="5387" width="9.00390625" style="338" customWidth="1"/>
    <col min="5388" max="5388" width="36.375" style="338" customWidth="1"/>
    <col min="5389" max="5389" width="27.125" style="338" customWidth="1"/>
    <col min="5390" max="5390" width="9.00390625" style="338" customWidth="1"/>
    <col min="5391" max="5391" width="26.50390625" style="338" customWidth="1"/>
    <col min="5392" max="5393" width="9.00390625" style="338" customWidth="1"/>
    <col min="5394" max="5394" width="19.50390625" style="338" customWidth="1"/>
    <col min="5395" max="5632" width="9.00390625" style="338" customWidth="1"/>
    <col min="5633" max="5633" width="5.375" style="338" customWidth="1"/>
    <col min="5634" max="5634" width="10.875" style="338" customWidth="1"/>
    <col min="5635" max="5635" width="37.625" style="338" customWidth="1"/>
    <col min="5636" max="5637" width="6.00390625" style="338" customWidth="1"/>
    <col min="5638" max="5638" width="7.375" style="338" customWidth="1"/>
    <col min="5639" max="5639" width="16.50390625" style="338" customWidth="1"/>
    <col min="5640" max="5640" width="14.125" style="338" customWidth="1"/>
    <col min="5641" max="5641" width="4.50390625" style="338" customWidth="1"/>
    <col min="5642" max="5643" width="9.00390625" style="338" customWidth="1"/>
    <col min="5644" max="5644" width="36.375" style="338" customWidth="1"/>
    <col min="5645" max="5645" width="27.125" style="338" customWidth="1"/>
    <col min="5646" max="5646" width="9.00390625" style="338" customWidth="1"/>
    <col min="5647" max="5647" width="26.50390625" style="338" customWidth="1"/>
    <col min="5648" max="5649" width="9.00390625" style="338" customWidth="1"/>
    <col min="5650" max="5650" width="19.50390625" style="338" customWidth="1"/>
    <col min="5651" max="5888" width="9.00390625" style="338" customWidth="1"/>
    <col min="5889" max="5889" width="5.375" style="338" customWidth="1"/>
    <col min="5890" max="5890" width="10.875" style="338" customWidth="1"/>
    <col min="5891" max="5891" width="37.625" style="338" customWidth="1"/>
    <col min="5892" max="5893" width="6.00390625" style="338" customWidth="1"/>
    <col min="5894" max="5894" width="7.375" style="338" customWidth="1"/>
    <col min="5895" max="5895" width="16.50390625" style="338" customWidth="1"/>
    <col min="5896" max="5896" width="14.125" style="338" customWidth="1"/>
    <col min="5897" max="5897" width="4.50390625" style="338" customWidth="1"/>
    <col min="5898" max="5899" width="9.00390625" style="338" customWidth="1"/>
    <col min="5900" max="5900" width="36.375" style="338" customWidth="1"/>
    <col min="5901" max="5901" width="27.125" style="338" customWidth="1"/>
    <col min="5902" max="5902" width="9.00390625" style="338" customWidth="1"/>
    <col min="5903" max="5903" width="26.50390625" style="338" customWidth="1"/>
    <col min="5904" max="5905" width="9.00390625" style="338" customWidth="1"/>
    <col min="5906" max="5906" width="19.50390625" style="338" customWidth="1"/>
    <col min="5907" max="6144" width="9.00390625" style="338" customWidth="1"/>
    <col min="6145" max="6145" width="5.375" style="338" customWidth="1"/>
    <col min="6146" max="6146" width="10.875" style="338" customWidth="1"/>
    <col min="6147" max="6147" width="37.625" style="338" customWidth="1"/>
    <col min="6148" max="6149" width="6.00390625" style="338" customWidth="1"/>
    <col min="6150" max="6150" width="7.375" style="338" customWidth="1"/>
    <col min="6151" max="6151" width="16.50390625" style="338" customWidth="1"/>
    <col min="6152" max="6152" width="14.125" style="338" customWidth="1"/>
    <col min="6153" max="6153" width="4.50390625" style="338" customWidth="1"/>
    <col min="6154" max="6155" width="9.00390625" style="338" customWidth="1"/>
    <col min="6156" max="6156" width="36.375" style="338" customWidth="1"/>
    <col min="6157" max="6157" width="27.125" style="338" customWidth="1"/>
    <col min="6158" max="6158" width="9.00390625" style="338" customWidth="1"/>
    <col min="6159" max="6159" width="26.50390625" style="338" customWidth="1"/>
    <col min="6160" max="6161" width="9.00390625" style="338" customWidth="1"/>
    <col min="6162" max="6162" width="19.50390625" style="338" customWidth="1"/>
    <col min="6163" max="6400" width="9.00390625" style="338" customWidth="1"/>
    <col min="6401" max="6401" width="5.375" style="338" customWidth="1"/>
    <col min="6402" max="6402" width="10.875" style="338" customWidth="1"/>
    <col min="6403" max="6403" width="37.625" style="338" customWidth="1"/>
    <col min="6404" max="6405" width="6.00390625" style="338" customWidth="1"/>
    <col min="6406" max="6406" width="7.375" style="338" customWidth="1"/>
    <col min="6407" max="6407" width="16.50390625" style="338" customWidth="1"/>
    <col min="6408" max="6408" width="14.125" style="338" customWidth="1"/>
    <col min="6409" max="6409" width="4.50390625" style="338" customWidth="1"/>
    <col min="6410" max="6411" width="9.00390625" style="338" customWidth="1"/>
    <col min="6412" max="6412" width="36.375" style="338" customWidth="1"/>
    <col min="6413" max="6413" width="27.125" style="338" customWidth="1"/>
    <col min="6414" max="6414" width="9.00390625" style="338" customWidth="1"/>
    <col min="6415" max="6415" width="26.50390625" style="338" customWidth="1"/>
    <col min="6416" max="6417" width="9.00390625" style="338" customWidth="1"/>
    <col min="6418" max="6418" width="19.50390625" style="338" customWidth="1"/>
    <col min="6419" max="6656" width="9.00390625" style="338" customWidth="1"/>
    <col min="6657" max="6657" width="5.375" style="338" customWidth="1"/>
    <col min="6658" max="6658" width="10.875" style="338" customWidth="1"/>
    <col min="6659" max="6659" width="37.625" style="338" customWidth="1"/>
    <col min="6660" max="6661" width="6.00390625" style="338" customWidth="1"/>
    <col min="6662" max="6662" width="7.375" style="338" customWidth="1"/>
    <col min="6663" max="6663" width="16.50390625" style="338" customWidth="1"/>
    <col min="6664" max="6664" width="14.125" style="338" customWidth="1"/>
    <col min="6665" max="6665" width="4.50390625" style="338" customWidth="1"/>
    <col min="6666" max="6667" width="9.00390625" style="338" customWidth="1"/>
    <col min="6668" max="6668" width="36.375" style="338" customWidth="1"/>
    <col min="6669" max="6669" width="27.125" style="338" customWidth="1"/>
    <col min="6670" max="6670" width="9.00390625" style="338" customWidth="1"/>
    <col min="6671" max="6671" width="26.50390625" style="338" customWidth="1"/>
    <col min="6672" max="6673" width="9.00390625" style="338" customWidth="1"/>
    <col min="6674" max="6674" width="19.50390625" style="338" customWidth="1"/>
    <col min="6675" max="6912" width="9.00390625" style="338" customWidth="1"/>
    <col min="6913" max="6913" width="5.375" style="338" customWidth="1"/>
    <col min="6914" max="6914" width="10.875" style="338" customWidth="1"/>
    <col min="6915" max="6915" width="37.625" style="338" customWidth="1"/>
    <col min="6916" max="6917" width="6.00390625" style="338" customWidth="1"/>
    <col min="6918" max="6918" width="7.375" style="338" customWidth="1"/>
    <col min="6919" max="6919" width="16.50390625" style="338" customWidth="1"/>
    <col min="6920" max="6920" width="14.125" style="338" customWidth="1"/>
    <col min="6921" max="6921" width="4.50390625" style="338" customWidth="1"/>
    <col min="6922" max="6923" width="9.00390625" style="338" customWidth="1"/>
    <col min="6924" max="6924" width="36.375" style="338" customWidth="1"/>
    <col min="6925" max="6925" width="27.125" style="338" customWidth="1"/>
    <col min="6926" max="6926" width="9.00390625" style="338" customWidth="1"/>
    <col min="6927" max="6927" width="26.50390625" style="338" customWidth="1"/>
    <col min="6928" max="6929" width="9.00390625" style="338" customWidth="1"/>
    <col min="6930" max="6930" width="19.50390625" style="338" customWidth="1"/>
    <col min="6931" max="7168" width="9.00390625" style="338" customWidth="1"/>
    <col min="7169" max="7169" width="5.375" style="338" customWidth="1"/>
    <col min="7170" max="7170" width="10.875" style="338" customWidth="1"/>
    <col min="7171" max="7171" width="37.625" style="338" customWidth="1"/>
    <col min="7172" max="7173" width="6.00390625" style="338" customWidth="1"/>
    <col min="7174" max="7174" width="7.375" style="338" customWidth="1"/>
    <col min="7175" max="7175" width="16.50390625" style="338" customWidth="1"/>
    <col min="7176" max="7176" width="14.125" style="338" customWidth="1"/>
    <col min="7177" max="7177" width="4.50390625" style="338" customWidth="1"/>
    <col min="7178" max="7179" width="9.00390625" style="338" customWidth="1"/>
    <col min="7180" max="7180" width="36.375" style="338" customWidth="1"/>
    <col min="7181" max="7181" width="27.125" style="338" customWidth="1"/>
    <col min="7182" max="7182" width="9.00390625" style="338" customWidth="1"/>
    <col min="7183" max="7183" width="26.50390625" style="338" customWidth="1"/>
    <col min="7184" max="7185" width="9.00390625" style="338" customWidth="1"/>
    <col min="7186" max="7186" width="19.50390625" style="338" customWidth="1"/>
    <col min="7187" max="7424" width="9.00390625" style="338" customWidth="1"/>
    <col min="7425" max="7425" width="5.375" style="338" customWidth="1"/>
    <col min="7426" max="7426" width="10.875" style="338" customWidth="1"/>
    <col min="7427" max="7427" width="37.625" style="338" customWidth="1"/>
    <col min="7428" max="7429" width="6.00390625" style="338" customWidth="1"/>
    <col min="7430" max="7430" width="7.375" style="338" customWidth="1"/>
    <col min="7431" max="7431" width="16.50390625" style="338" customWidth="1"/>
    <col min="7432" max="7432" width="14.125" style="338" customWidth="1"/>
    <col min="7433" max="7433" width="4.50390625" style="338" customWidth="1"/>
    <col min="7434" max="7435" width="9.00390625" style="338" customWidth="1"/>
    <col min="7436" max="7436" width="36.375" style="338" customWidth="1"/>
    <col min="7437" max="7437" width="27.125" style="338" customWidth="1"/>
    <col min="7438" max="7438" width="9.00390625" style="338" customWidth="1"/>
    <col min="7439" max="7439" width="26.50390625" style="338" customWidth="1"/>
    <col min="7440" max="7441" width="9.00390625" style="338" customWidth="1"/>
    <col min="7442" max="7442" width="19.50390625" style="338" customWidth="1"/>
    <col min="7443" max="7680" width="9.00390625" style="338" customWidth="1"/>
    <col min="7681" max="7681" width="5.375" style="338" customWidth="1"/>
    <col min="7682" max="7682" width="10.875" style="338" customWidth="1"/>
    <col min="7683" max="7683" width="37.625" style="338" customWidth="1"/>
    <col min="7684" max="7685" width="6.00390625" style="338" customWidth="1"/>
    <col min="7686" max="7686" width="7.375" style="338" customWidth="1"/>
    <col min="7687" max="7687" width="16.50390625" style="338" customWidth="1"/>
    <col min="7688" max="7688" width="14.125" style="338" customWidth="1"/>
    <col min="7689" max="7689" width="4.50390625" style="338" customWidth="1"/>
    <col min="7690" max="7691" width="9.00390625" style="338" customWidth="1"/>
    <col min="7692" max="7692" width="36.375" style="338" customWidth="1"/>
    <col min="7693" max="7693" width="27.125" style="338" customWidth="1"/>
    <col min="7694" max="7694" width="9.00390625" style="338" customWidth="1"/>
    <col min="7695" max="7695" width="26.50390625" style="338" customWidth="1"/>
    <col min="7696" max="7697" width="9.00390625" style="338" customWidth="1"/>
    <col min="7698" max="7698" width="19.50390625" style="338" customWidth="1"/>
    <col min="7699" max="7936" width="9.00390625" style="338" customWidth="1"/>
    <col min="7937" max="7937" width="5.375" style="338" customWidth="1"/>
    <col min="7938" max="7938" width="10.875" style="338" customWidth="1"/>
    <col min="7939" max="7939" width="37.625" style="338" customWidth="1"/>
    <col min="7940" max="7941" width="6.00390625" style="338" customWidth="1"/>
    <col min="7942" max="7942" width="7.375" style="338" customWidth="1"/>
    <col min="7943" max="7943" width="16.50390625" style="338" customWidth="1"/>
    <col min="7944" max="7944" width="14.125" style="338" customWidth="1"/>
    <col min="7945" max="7945" width="4.50390625" style="338" customWidth="1"/>
    <col min="7946" max="7947" width="9.00390625" style="338" customWidth="1"/>
    <col min="7948" max="7948" width="36.375" style="338" customWidth="1"/>
    <col min="7949" max="7949" width="27.125" style="338" customWidth="1"/>
    <col min="7950" max="7950" width="9.00390625" style="338" customWidth="1"/>
    <col min="7951" max="7951" width="26.50390625" style="338" customWidth="1"/>
    <col min="7952" max="7953" width="9.00390625" style="338" customWidth="1"/>
    <col min="7954" max="7954" width="19.50390625" style="338" customWidth="1"/>
    <col min="7955" max="8192" width="9.00390625" style="338" customWidth="1"/>
    <col min="8193" max="8193" width="5.375" style="338" customWidth="1"/>
    <col min="8194" max="8194" width="10.875" style="338" customWidth="1"/>
    <col min="8195" max="8195" width="37.625" style="338" customWidth="1"/>
    <col min="8196" max="8197" width="6.00390625" style="338" customWidth="1"/>
    <col min="8198" max="8198" width="7.375" style="338" customWidth="1"/>
    <col min="8199" max="8199" width="16.50390625" style="338" customWidth="1"/>
    <col min="8200" max="8200" width="14.125" style="338" customWidth="1"/>
    <col min="8201" max="8201" width="4.50390625" style="338" customWidth="1"/>
    <col min="8202" max="8203" width="9.00390625" style="338" customWidth="1"/>
    <col min="8204" max="8204" width="36.375" style="338" customWidth="1"/>
    <col min="8205" max="8205" width="27.125" style="338" customWidth="1"/>
    <col min="8206" max="8206" width="9.00390625" style="338" customWidth="1"/>
    <col min="8207" max="8207" width="26.50390625" style="338" customWidth="1"/>
    <col min="8208" max="8209" width="9.00390625" style="338" customWidth="1"/>
    <col min="8210" max="8210" width="19.50390625" style="338" customWidth="1"/>
    <col min="8211" max="8448" width="9.00390625" style="338" customWidth="1"/>
    <col min="8449" max="8449" width="5.375" style="338" customWidth="1"/>
    <col min="8450" max="8450" width="10.875" style="338" customWidth="1"/>
    <col min="8451" max="8451" width="37.625" style="338" customWidth="1"/>
    <col min="8452" max="8453" width="6.00390625" style="338" customWidth="1"/>
    <col min="8454" max="8454" width="7.375" style="338" customWidth="1"/>
    <col min="8455" max="8455" width="16.50390625" style="338" customWidth="1"/>
    <col min="8456" max="8456" width="14.125" style="338" customWidth="1"/>
    <col min="8457" max="8457" width="4.50390625" style="338" customWidth="1"/>
    <col min="8458" max="8459" width="9.00390625" style="338" customWidth="1"/>
    <col min="8460" max="8460" width="36.375" style="338" customWidth="1"/>
    <col min="8461" max="8461" width="27.125" style="338" customWidth="1"/>
    <col min="8462" max="8462" width="9.00390625" style="338" customWidth="1"/>
    <col min="8463" max="8463" width="26.50390625" style="338" customWidth="1"/>
    <col min="8464" max="8465" width="9.00390625" style="338" customWidth="1"/>
    <col min="8466" max="8466" width="19.50390625" style="338" customWidth="1"/>
    <col min="8467" max="8704" width="9.00390625" style="338" customWidth="1"/>
    <col min="8705" max="8705" width="5.375" style="338" customWidth="1"/>
    <col min="8706" max="8706" width="10.875" style="338" customWidth="1"/>
    <col min="8707" max="8707" width="37.625" style="338" customWidth="1"/>
    <col min="8708" max="8709" width="6.00390625" style="338" customWidth="1"/>
    <col min="8710" max="8710" width="7.375" style="338" customWidth="1"/>
    <col min="8711" max="8711" width="16.50390625" style="338" customWidth="1"/>
    <col min="8712" max="8712" width="14.125" style="338" customWidth="1"/>
    <col min="8713" max="8713" width="4.50390625" style="338" customWidth="1"/>
    <col min="8714" max="8715" width="9.00390625" style="338" customWidth="1"/>
    <col min="8716" max="8716" width="36.375" style="338" customWidth="1"/>
    <col min="8717" max="8717" width="27.125" style="338" customWidth="1"/>
    <col min="8718" max="8718" width="9.00390625" style="338" customWidth="1"/>
    <col min="8719" max="8719" width="26.50390625" style="338" customWidth="1"/>
    <col min="8720" max="8721" width="9.00390625" style="338" customWidth="1"/>
    <col min="8722" max="8722" width="19.50390625" style="338" customWidth="1"/>
    <col min="8723" max="8960" width="9.00390625" style="338" customWidth="1"/>
    <col min="8961" max="8961" width="5.375" style="338" customWidth="1"/>
    <col min="8962" max="8962" width="10.875" style="338" customWidth="1"/>
    <col min="8963" max="8963" width="37.625" style="338" customWidth="1"/>
    <col min="8964" max="8965" width="6.00390625" style="338" customWidth="1"/>
    <col min="8966" max="8966" width="7.375" style="338" customWidth="1"/>
    <col min="8967" max="8967" width="16.50390625" style="338" customWidth="1"/>
    <col min="8968" max="8968" width="14.125" style="338" customWidth="1"/>
    <col min="8969" max="8969" width="4.50390625" style="338" customWidth="1"/>
    <col min="8970" max="8971" width="9.00390625" style="338" customWidth="1"/>
    <col min="8972" max="8972" width="36.375" style="338" customWidth="1"/>
    <col min="8973" max="8973" width="27.125" style="338" customWidth="1"/>
    <col min="8974" max="8974" width="9.00390625" style="338" customWidth="1"/>
    <col min="8975" max="8975" width="26.50390625" style="338" customWidth="1"/>
    <col min="8976" max="8977" width="9.00390625" style="338" customWidth="1"/>
    <col min="8978" max="8978" width="19.50390625" style="338" customWidth="1"/>
    <col min="8979" max="9216" width="9.00390625" style="338" customWidth="1"/>
    <col min="9217" max="9217" width="5.375" style="338" customWidth="1"/>
    <col min="9218" max="9218" width="10.875" style="338" customWidth="1"/>
    <col min="9219" max="9219" width="37.625" style="338" customWidth="1"/>
    <col min="9220" max="9221" width="6.00390625" style="338" customWidth="1"/>
    <col min="9222" max="9222" width="7.375" style="338" customWidth="1"/>
    <col min="9223" max="9223" width="16.50390625" style="338" customWidth="1"/>
    <col min="9224" max="9224" width="14.125" style="338" customWidth="1"/>
    <col min="9225" max="9225" width="4.50390625" style="338" customWidth="1"/>
    <col min="9226" max="9227" width="9.00390625" style="338" customWidth="1"/>
    <col min="9228" max="9228" width="36.375" style="338" customWidth="1"/>
    <col min="9229" max="9229" width="27.125" style="338" customWidth="1"/>
    <col min="9230" max="9230" width="9.00390625" style="338" customWidth="1"/>
    <col min="9231" max="9231" width="26.50390625" style="338" customWidth="1"/>
    <col min="9232" max="9233" width="9.00390625" style="338" customWidth="1"/>
    <col min="9234" max="9234" width="19.50390625" style="338" customWidth="1"/>
    <col min="9235" max="9472" width="9.00390625" style="338" customWidth="1"/>
    <col min="9473" max="9473" width="5.375" style="338" customWidth="1"/>
    <col min="9474" max="9474" width="10.875" style="338" customWidth="1"/>
    <col min="9475" max="9475" width="37.625" style="338" customWidth="1"/>
    <col min="9476" max="9477" width="6.00390625" style="338" customWidth="1"/>
    <col min="9478" max="9478" width="7.375" style="338" customWidth="1"/>
    <col min="9479" max="9479" width="16.50390625" style="338" customWidth="1"/>
    <col min="9480" max="9480" width="14.125" style="338" customWidth="1"/>
    <col min="9481" max="9481" width="4.50390625" style="338" customWidth="1"/>
    <col min="9482" max="9483" width="9.00390625" style="338" customWidth="1"/>
    <col min="9484" max="9484" width="36.375" style="338" customWidth="1"/>
    <col min="9485" max="9485" width="27.125" style="338" customWidth="1"/>
    <col min="9486" max="9486" width="9.00390625" style="338" customWidth="1"/>
    <col min="9487" max="9487" width="26.50390625" style="338" customWidth="1"/>
    <col min="9488" max="9489" width="9.00390625" style="338" customWidth="1"/>
    <col min="9490" max="9490" width="19.50390625" style="338" customWidth="1"/>
    <col min="9491" max="9728" width="9.00390625" style="338" customWidth="1"/>
    <col min="9729" max="9729" width="5.375" style="338" customWidth="1"/>
    <col min="9730" max="9730" width="10.875" style="338" customWidth="1"/>
    <col min="9731" max="9731" width="37.625" style="338" customWidth="1"/>
    <col min="9732" max="9733" width="6.00390625" style="338" customWidth="1"/>
    <col min="9734" max="9734" width="7.375" style="338" customWidth="1"/>
    <col min="9735" max="9735" width="16.50390625" style="338" customWidth="1"/>
    <col min="9736" max="9736" width="14.125" style="338" customWidth="1"/>
    <col min="9737" max="9737" width="4.50390625" style="338" customWidth="1"/>
    <col min="9738" max="9739" width="9.00390625" style="338" customWidth="1"/>
    <col min="9740" max="9740" width="36.375" style="338" customWidth="1"/>
    <col min="9741" max="9741" width="27.125" style="338" customWidth="1"/>
    <col min="9742" max="9742" width="9.00390625" style="338" customWidth="1"/>
    <col min="9743" max="9743" width="26.50390625" style="338" customWidth="1"/>
    <col min="9744" max="9745" width="9.00390625" style="338" customWidth="1"/>
    <col min="9746" max="9746" width="19.50390625" style="338" customWidth="1"/>
    <col min="9747" max="9984" width="9.00390625" style="338" customWidth="1"/>
    <col min="9985" max="9985" width="5.375" style="338" customWidth="1"/>
    <col min="9986" max="9986" width="10.875" style="338" customWidth="1"/>
    <col min="9987" max="9987" width="37.625" style="338" customWidth="1"/>
    <col min="9988" max="9989" width="6.00390625" style="338" customWidth="1"/>
    <col min="9990" max="9990" width="7.375" style="338" customWidth="1"/>
    <col min="9991" max="9991" width="16.50390625" style="338" customWidth="1"/>
    <col min="9992" max="9992" width="14.125" style="338" customWidth="1"/>
    <col min="9993" max="9993" width="4.50390625" style="338" customWidth="1"/>
    <col min="9994" max="9995" width="9.00390625" style="338" customWidth="1"/>
    <col min="9996" max="9996" width="36.375" style="338" customWidth="1"/>
    <col min="9997" max="9997" width="27.125" style="338" customWidth="1"/>
    <col min="9998" max="9998" width="9.00390625" style="338" customWidth="1"/>
    <col min="9999" max="9999" width="26.50390625" style="338" customWidth="1"/>
    <col min="10000" max="10001" width="9.00390625" style="338" customWidth="1"/>
    <col min="10002" max="10002" width="19.50390625" style="338" customWidth="1"/>
    <col min="10003" max="10240" width="9.00390625" style="338" customWidth="1"/>
    <col min="10241" max="10241" width="5.375" style="338" customWidth="1"/>
    <col min="10242" max="10242" width="10.875" style="338" customWidth="1"/>
    <col min="10243" max="10243" width="37.625" style="338" customWidth="1"/>
    <col min="10244" max="10245" width="6.00390625" style="338" customWidth="1"/>
    <col min="10246" max="10246" width="7.375" style="338" customWidth="1"/>
    <col min="10247" max="10247" width="16.50390625" style="338" customWidth="1"/>
    <col min="10248" max="10248" width="14.125" style="338" customWidth="1"/>
    <col min="10249" max="10249" width="4.50390625" style="338" customWidth="1"/>
    <col min="10250" max="10251" width="9.00390625" style="338" customWidth="1"/>
    <col min="10252" max="10252" width="36.375" style="338" customWidth="1"/>
    <col min="10253" max="10253" width="27.125" style="338" customWidth="1"/>
    <col min="10254" max="10254" width="9.00390625" style="338" customWidth="1"/>
    <col min="10255" max="10255" width="26.50390625" style="338" customWidth="1"/>
    <col min="10256" max="10257" width="9.00390625" style="338" customWidth="1"/>
    <col min="10258" max="10258" width="19.50390625" style="338" customWidth="1"/>
    <col min="10259" max="10496" width="9.00390625" style="338" customWidth="1"/>
    <col min="10497" max="10497" width="5.375" style="338" customWidth="1"/>
    <col min="10498" max="10498" width="10.875" style="338" customWidth="1"/>
    <col min="10499" max="10499" width="37.625" style="338" customWidth="1"/>
    <col min="10500" max="10501" width="6.00390625" style="338" customWidth="1"/>
    <col min="10502" max="10502" width="7.375" style="338" customWidth="1"/>
    <col min="10503" max="10503" width="16.50390625" style="338" customWidth="1"/>
    <col min="10504" max="10504" width="14.125" style="338" customWidth="1"/>
    <col min="10505" max="10505" width="4.50390625" style="338" customWidth="1"/>
    <col min="10506" max="10507" width="9.00390625" style="338" customWidth="1"/>
    <col min="10508" max="10508" width="36.375" style="338" customWidth="1"/>
    <col min="10509" max="10509" width="27.125" style="338" customWidth="1"/>
    <col min="10510" max="10510" width="9.00390625" style="338" customWidth="1"/>
    <col min="10511" max="10511" width="26.50390625" style="338" customWidth="1"/>
    <col min="10512" max="10513" width="9.00390625" style="338" customWidth="1"/>
    <col min="10514" max="10514" width="19.50390625" style="338" customWidth="1"/>
    <col min="10515" max="10752" width="9.00390625" style="338" customWidth="1"/>
    <col min="10753" max="10753" width="5.375" style="338" customWidth="1"/>
    <col min="10754" max="10754" width="10.875" style="338" customWidth="1"/>
    <col min="10755" max="10755" width="37.625" style="338" customWidth="1"/>
    <col min="10756" max="10757" width="6.00390625" style="338" customWidth="1"/>
    <col min="10758" max="10758" width="7.375" style="338" customWidth="1"/>
    <col min="10759" max="10759" width="16.50390625" style="338" customWidth="1"/>
    <col min="10760" max="10760" width="14.125" style="338" customWidth="1"/>
    <col min="10761" max="10761" width="4.50390625" style="338" customWidth="1"/>
    <col min="10762" max="10763" width="9.00390625" style="338" customWidth="1"/>
    <col min="10764" max="10764" width="36.375" style="338" customWidth="1"/>
    <col min="10765" max="10765" width="27.125" style="338" customWidth="1"/>
    <col min="10766" max="10766" width="9.00390625" style="338" customWidth="1"/>
    <col min="10767" max="10767" width="26.50390625" style="338" customWidth="1"/>
    <col min="10768" max="10769" width="9.00390625" style="338" customWidth="1"/>
    <col min="10770" max="10770" width="19.50390625" style="338" customWidth="1"/>
    <col min="10771" max="11008" width="9.00390625" style="338" customWidth="1"/>
    <col min="11009" max="11009" width="5.375" style="338" customWidth="1"/>
    <col min="11010" max="11010" width="10.875" style="338" customWidth="1"/>
    <col min="11011" max="11011" width="37.625" style="338" customWidth="1"/>
    <col min="11012" max="11013" width="6.00390625" style="338" customWidth="1"/>
    <col min="11014" max="11014" width="7.375" style="338" customWidth="1"/>
    <col min="11015" max="11015" width="16.50390625" style="338" customWidth="1"/>
    <col min="11016" max="11016" width="14.125" style="338" customWidth="1"/>
    <col min="11017" max="11017" width="4.50390625" style="338" customWidth="1"/>
    <col min="11018" max="11019" width="9.00390625" style="338" customWidth="1"/>
    <col min="11020" max="11020" width="36.375" style="338" customWidth="1"/>
    <col min="11021" max="11021" width="27.125" style="338" customWidth="1"/>
    <col min="11022" max="11022" width="9.00390625" style="338" customWidth="1"/>
    <col min="11023" max="11023" width="26.50390625" style="338" customWidth="1"/>
    <col min="11024" max="11025" width="9.00390625" style="338" customWidth="1"/>
    <col min="11026" max="11026" width="19.50390625" style="338" customWidth="1"/>
    <col min="11027" max="11264" width="9.00390625" style="338" customWidth="1"/>
    <col min="11265" max="11265" width="5.375" style="338" customWidth="1"/>
    <col min="11266" max="11266" width="10.875" style="338" customWidth="1"/>
    <col min="11267" max="11267" width="37.625" style="338" customWidth="1"/>
    <col min="11268" max="11269" width="6.00390625" style="338" customWidth="1"/>
    <col min="11270" max="11270" width="7.375" style="338" customWidth="1"/>
    <col min="11271" max="11271" width="16.50390625" style="338" customWidth="1"/>
    <col min="11272" max="11272" width="14.125" style="338" customWidth="1"/>
    <col min="11273" max="11273" width="4.50390625" style="338" customWidth="1"/>
    <col min="11274" max="11275" width="9.00390625" style="338" customWidth="1"/>
    <col min="11276" max="11276" width="36.375" style="338" customWidth="1"/>
    <col min="11277" max="11277" width="27.125" style="338" customWidth="1"/>
    <col min="11278" max="11278" width="9.00390625" style="338" customWidth="1"/>
    <col min="11279" max="11279" width="26.50390625" style="338" customWidth="1"/>
    <col min="11280" max="11281" width="9.00390625" style="338" customWidth="1"/>
    <col min="11282" max="11282" width="19.50390625" style="338" customWidth="1"/>
    <col min="11283" max="11520" width="9.00390625" style="338" customWidth="1"/>
    <col min="11521" max="11521" width="5.375" style="338" customWidth="1"/>
    <col min="11522" max="11522" width="10.875" style="338" customWidth="1"/>
    <col min="11523" max="11523" width="37.625" style="338" customWidth="1"/>
    <col min="11524" max="11525" width="6.00390625" style="338" customWidth="1"/>
    <col min="11526" max="11526" width="7.375" style="338" customWidth="1"/>
    <col min="11527" max="11527" width="16.50390625" style="338" customWidth="1"/>
    <col min="11528" max="11528" width="14.125" style="338" customWidth="1"/>
    <col min="11529" max="11529" width="4.50390625" style="338" customWidth="1"/>
    <col min="11530" max="11531" width="9.00390625" style="338" customWidth="1"/>
    <col min="11532" max="11532" width="36.375" style="338" customWidth="1"/>
    <col min="11533" max="11533" width="27.125" style="338" customWidth="1"/>
    <col min="11534" max="11534" width="9.00390625" style="338" customWidth="1"/>
    <col min="11535" max="11535" width="26.50390625" style="338" customWidth="1"/>
    <col min="11536" max="11537" width="9.00390625" style="338" customWidth="1"/>
    <col min="11538" max="11538" width="19.50390625" style="338" customWidth="1"/>
    <col min="11539" max="11776" width="9.00390625" style="338" customWidth="1"/>
    <col min="11777" max="11777" width="5.375" style="338" customWidth="1"/>
    <col min="11778" max="11778" width="10.875" style="338" customWidth="1"/>
    <col min="11779" max="11779" width="37.625" style="338" customWidth="1"/>
    <col min="11780" max="11781" width="6.00390625" style="338" customWidth="1"/>
    <col min="11782" max="11782" width="7.375" style="338" customWidth="1"/>
    <col min="11783" max="11783" width="16.50390625" style="338" customWidth="1"/>
    <col min="11784" max="11784" width="14.125" style="338" customWidth="1"/>
    <col min="11785" max="11785" width="4.50390625" style="338" customWidth="1"/>
    <col min="11786" max="11787" width="9.00390625" style="338" customWidth="1"/>
    <col min="11788" max="11788" width="36.375" style="338" customWidth="1"/>
    <col min="11789" max="11789" width="27.125" style="338" customWidth="1"/>
    <col min="11790" max="11790" width="9.00390625" style="338" customWidth="1"/>
    <col min="11791" max="11791" width="26.50390625" style="338" customWidth="1"/>
    <col min="11792" max="11793" width="9.00390625" style="338" customWidth="1"/>
    <col min="11794" max="11794" width="19.50390625" style="338" customWidth="1"/>
    <col min="11795" max="12032" width="9.00390625" style="338" customWidth="1"/>
    <col min="12033" max="12033" width="5.375" style="338" customWidth="1"/>
    <col min="12034" max="12034" width="10.875" style="338" customWidth="1"/>
    <col min="12035" max="12035" width="37.625" style="338" customWidth="1"/>
    <col min="12036" max="12037" width="6.00390625" style="338" customWidth="1"/>
    <col min="12038" max="12038" width="7.375" style="338" customWidth="1"/>
    <col min="12039" max="12039" width="16.50390625" style="338" customWidth="1"/>
    <col min="12040" max="12040" width="14.125" style="338" customWidth="1"/>
    <col min="12041" max="12041" width="4.50390625" style="338" customWidth="1"/>
    <col min="12042" max="12043" width="9.00390625" style="338" customWidth="1"/>
    <col min="12044" max="12044" width="36.375" style="338" customWidth="1"/>
    <col min="12045" max="12045" width="27.125" style="338" customWidth="1"/>
    <col min="12046" max="12046" width="9.00390625" style="338" customWidth="1"/>
    <col min="12047" max="12047" width="26.50390625" style="338" customWidth="1"/>
    <col min="12048" max="12049" width="9.00390625" style="338" customWidth="1"/>
    <col min="12050" max="12050" width="19.50390625" style="338" customWidth="1"/>
    <col min="12051" max="12288" width="9.00390625" style="338" customWidth="1"/>
    <col min="12289" max="12289" width="5.375" style="338" customWidth="1"/>
    <col min="12290" max="12290" width="10.875" style="338" customWidth="1"/>
    <col min="12291" max="12291" width="37.625" style="338" customWidth="1"/>
    <col min="12292" max="12293" width="6.00390625" style="338" customWidth="1"/>
    <col min="12294" max="12294" width="7.375" style="338" customWidth="1"/>
    <col min="12295" max="12295" width="16.50390625" style="338" customWidth="1"/>
    <col min="12296" max="12296" width="14.125" style="338" customWidth="1"/>
    <col min="12297" max="12297" width="4.50390625" style="338" customWidth="1"/>
    <col min="12298" max="12299" width="9.00390625" style="338" customWidth="1"/>
    <col min="12300" max="12300" width="36.375" style="338" customWidth="1"/>
    <col min="12301" max="12301" width="27.125" style="338" customWidth="1"/>
    <col min="12302" max="12302" width="9.00390625" style="338" customWidth="1"/>
    <col min="12303" max="12303" width="26.50390625" style="338" customWidth="1"/>
    <col min="12304" max="12305" width="9.00390625" style="338" customWidth="1"/>
    <col min="12306" max="12306" width="19.50390625" style="338" customWidth="1"/>
    <col min="12307" max="12544" width="9.00390625" style="338" customWidth="1"/>
    <col min="12545" max="12545" width="5.375" style="338" customWidth="1"/>
    <col min="12546" max="12546" width="10.875" style="338" customWidth="1"/>
    <col min="12547" max="12547" width="37.625" style="338" customWidth="1"/>
    <col min="12548" max="12549" width="6.00390625" style="338" customWidth="1"/>
    <col min="12550" max="12550" width="7.375" style="338" customWidth="1"/>
    <col min="12551" max="12551" width="16.50390625" style="338" customWidth="1"/>
    <col min="12552" max="12552" width="14.125" style="338" customWidth="1"/>
    <col min="12553" max="12553" width="4.50390625" style="338" customWidth="1"/>
    <col min="12554" max="12555" width="9.00390625" style="338" customWidth="1"/>
    <col min="12556" max="12556" width="36.375" style="338" customWidth="1"/>
    <col min="12557" max="12557" width="27.125" style="338" customWidth="1"/>
    <col min="12558" max="12558" width="9.00390625" style="338" customWidth="1"/>
    <col min="12559" max="12559" width="26.50390625" style="338" customWidth="1"/>
    <col min="12560" max="12561" width="9.00390625" style="338" customWidth="1"/>
    <col min="12562" max="12562" width="19.50390625" style="338" customWidth="1"/>
    <col min="12563" max="12800" width="9.00390625" style="338" customWidth="1"/>
    <col min="12801" max="12801" width="5.375" style="338" customWidth="1"/>
    <col min="12802" max="12802" width="10.875" style="338" customWidth="1"/>
    <col min="12803" max="12803" width="37.625" style="338" customWidth="1"/>
    <col min="12804" max="12805" width="6.00390625" style="338" customWidth="1"/>
    <col min="12806" max="12806" width="7.375" style="338" customWidth="1"/>
    <col min="12807" max="12807" width="16.50390625" style="338" customWidth="1"/>
    <col min="12808" max="12808" width="14.125" style="338" customWidth="1"/>
    <col min="12809" max="12809" width="4.50390625" style="338" customWidth="1"/>
    <col min="12810" max="12811" width="9.00390625" style="338" customWidth="1"/>
    <col min="12812" max="12812" width="36.375" style="338" customWidth="1"/>
    <col min="12813" max="12813" width="27.125" style="338" customWidth="1"/>
    <col min="12814" max="12814" width="9.00390625" style="338" customWidth="1"/>
    <col min="12815" max="12815" width="26.50390625" style="338" customWidth="1"/>
    <col min="12816" max="12817" width="9.00390625" style="338" customWidth="1"/>
    <col min="12818" max="12818" width="19.50390625" style="338" customWidth="1"/>
    <col min="12819" max="13056" width="9.00390625" style="338" customWidth="1"/>
    <col min="13057" max="13057" width="5.375" style="338" customWidth="1"/>
    <col min="13058" max="13058" width="10.875" style="338" customWidth="1"/>
    <col min="13059" max="13059" width="37.625" style="338" customWidth="1"/>
    <col min="13060" max="13061" width="6.00390625" style="338" customWidth="1"/>
    <col min="13062" max="13062" width="7.375" style="338" customWidth="1"/>
    <col min="13063" max="13063" width="16.50390625" style="338" customWidth="1"/>
    <col min="13064" max="13064" width="14.125" style="338" customWidth="1"/>
    <col min="13065" max="13065" width="4.50390625" style="338" customWidth="1"/>
    <col min="13066" max="13067" width="9.00390625" style="338" customWidth="1"/>
    <col min="13068" max="13068" width="36.375" style="338" customWidth="1"/>
    <col min="13069" max="13069" width="27.125" style="338" customWidth="1"/>
    <col min="13070" max="13070" width="9.00390625" style="338" customWidth="1"/>
    <col min="13071" max="13071" width="26.50390625" style="338" customWidth="1"/>
    <col min="13072" max="13073" width="9.00390625" style="338" customWidth="1"/>
    <col min="13074" max="13074" width="19.50390625" style="338" customWidth="1"/>
    <col min="13075" max="13312" width="9.00390625" style="338" customWidth="1"/>
    <col min="13313" max="13313" width="5.375" style="338" customWidth="1"/>
    <col min="13314" max="13314" width="10.875" style="338" customWidth="1"/>
    <col min="13315" max="13315" width="37.625" style="338" customWidth="1"/>
    <col min="13316" max="13317" width="6.00390625" style="338" customWidth="1"/>
    <col min="13318" max="13318" width="7.375" style="338" customWidth="1"/>
    <col min="13319" max="13319" width="16.50390625" style="338" customWidth="1"/>
    <col min="13320" max="13320" width="14.125" style="338" customWidth="1"/>
    <col min="13321" max="13321" width="4.50390625" style="338" customWidth="1"/>
    <col min="13322" max="13323" width="9.00390625" style="338" customWidth="1"/>
    <col min="13324" max="13324" width="36.375" style="338" customWidth="1"/>
    <col min="13325" max="13325" width="27.125" style="338" customWidth="1"/>
    <col min="13326" max="13326" width="9.00390625" style="338" customWidth="1"/>
    <col min="13327" max="13327" width="26.50390625" style="338" customWidth="1"/>
    <col min="13328" max="13329" width="9.00390625" style="338" customWidth="1"/>
    <col min="13330" max="13330" width="19.50390625" style="338" customWidth="1"/>
    <col min="13331" max="13568" width="9.00390625" style="338" customWidth="1"/>
    <col min="13569" max="13569" width="5.375" style="338" customWidth="1"/>
    <col min="13570" max="13570" width="10.875" style="338" customWidth="1"/>
    <col min="13571" max="13571" width="37.625" style="338" customWidth="1"/>
    <col min="13572" max="13573" width="6.00390625" style="338" customWidth="1"/>
    <col min="13574" max="13574" width="7.375" style="338" customWidth="1"/>
    <col min="13575" max="13575" width="16.50390625" style="338" customWidth="1"/>
    <col min="13576" max="13576" width="14.125" style="338" customWidth="1"/>
    <col min="13577" max="13577" width="4.50390625" style="338" customWidth="1"/>
    <col min="13578" max="13579" width="9.00390625" style="338" customWidth="1"/>
    <col min="13580" max="13580" width="36.375" style="338" customWidth="1"/>
    <col min="13581" max="13581" width="27.125" style="338" customWidth="1"/>
    <col min="13582" max="13582" width="9.00390625" style="338" customWidth="1"/>
    <col min="13583" max="13583" width="26.50390625" style="338" customWidth="1"/>
    <col min="13584" max="13585" width="9.00390625" style="338" customWidth="1"/>
    <col min="13586" max="13586" width="19.50390625" style="338" customWidth="1"/>
    <col min="13587" max="13824" width="9.00390625" style="338" customWidth="1"/>
    <col min="13825" max="13825" width="5.375" style="338" customWidth="1"/>
    <col min="13826" max="13826" width="10.875" style="338" customWidth="1"/>
    <col min="13827" max="13827" width="37.625" style="338" customWidth="1"/>
    <col min="13828" max="13829" width="6.00390625" style="338" customWidth="1"/>
    <col min="13830" max="13830" width="7.375" style="338" customWidth="1"/>
    <col min="13831" max="13831" width="16.50390625" style="338" customWidth="1"/>
    <col min="13832" max="13832" width="14.125" style="338" customWidth="1"/>
    <col min="13833" max="13833" width="4.50390625" style="338" customWidth="1"/>
    <col min="13834" max="13835" width="9.00390625" style="338" customWidth="1"/>
    <col min="13836" max="13836" width="36.375" style="338" customWidth="1"/>
    <col min="13837" max="13837" width="27.125" style="338" customWidth="1"/>
    <col min="13838" max="13838" width="9.00390625" style="338" customWidth="1"/>
    <col min="13839" max="13839" width="26.50390625" style="338" customWidth="1"/>
    <col min="13840" max="13841" width="9.00390625" style="338" customWidth="1"/>
    <col min="13842" max="13842" width="19.50390625" style="338" customWidth="1"/>
    <col min="13843" max="14080" width="9.00390625" style="338" customWidth="1"/>
    <col min="14081" max="14081" width="5.375" style="338" customWidth="1"/>
    <col min="14082" max="14082" width="10.875" style="338" customWidth="1"/>
    <col min="14083" max="14083" width="37.625" style="338" customWidth="1"/>
    <col min="14084" max="14085" width="6.00390625" style="338" customWidth="1"/>
    <col min="14086" max="14086" width="7.375" style="338" customWidth="1"/>
    <col min="14087" max="14087" width="16.50390625" style="338" customWidth="1"/>
    <col min="14088" max="14088" width="14.125" style="338" customWidth="1"/>
    <col min="14089" max="14089" width="4.50390625" style="338" customWidth="1"/>
    <col min="14090" max="14091" width="9.00390625" style="338" customWidth="1"/>
    <col min="14092" max="14092" width="36.375" style="338" customWidth="1"/>
    <col min="14093" max="14093" width="27.125" style="338" customWidth="1"/>
    <col min="14094" max="14094" width="9.00390625" style="338" customWidth="1"/>
    <col min="14095" max="14095" width="26.50390625" style="338" customWidth="1"/>
    <col min="14096" max="14097" width="9.00390625" style="338" customWidth="1"/>
    <col min="14098" max="14098" width="19.50390625" style="338" customWidth="1"/>
    <col min="14099" max="14336" width="9.00390625" style="338" customWidth="1"/>
    <col min="14337" max="14337" width="5.375" style="338" customWidth="1"/>
    <col min="14338" max="14338" width="10.875" style="338" customWidth="1"/>
    <col min="14339" max="14339" width="37.625" style="338" customWidth="1"/>
    <col min="14340" max="14341" width="6.00390625" style="338" customWidth="1"/>
    <col min="14342" max="14342" width="7.375" style="338" customWidth="1"/>
    <col min="14343" max="14343" width="16.50390625" style="338" customWidth="1"/>
    <col min="14344" max="14344" width="14.125" style="338" customWidth="1"/>
    <col min="14345" max="14345" width="4.50390625" style="338" customWidth="1"/>
    <col min="14346" max="14347" width="9.00390625" style="338" customWidth="1"/>
    <col min="14348" max="14348" width="36.375" style="338" customWidth="1"/>
    <col min="14349" max="14349" width="27.125" style="338" customWidth="1"/>
    <col min="14350" max="14350" width="9.00390625" style="338" customWidth="1"/>
    <col min="14351" max="14351" width="26.50390625" style="338" customWidth="1"/>
    <col min="14352" max="14353" width="9.00390625" style="338" customWidth="1"/>
    <col min="14354" max="14354" width="19.50390625" style="338" customWidth="1"/>
    <col min="14355" max="14592" width="9.00390625" style="338" customWidth="1"/>
    <col min="14593" max="14593" width="5.375" style="338" customWidth="1"/>
    <col min="14594" max="14594" width="10.875" style="338" customWidth="1"/>
    <col min="14595" max="14595" width="37.625" style="338" customWidth="1"/>
    <col min="14596" max="14597" width="6.00390625" style="338" customWidth="1"/>
    <col min="14598" max="14598" width="7.375" style="338" customWidth="1"/>
    <col min="14599" max="14599" width="16.50390625" style="338" customWidth="1"/>
    <col min="14600" max="14600" width="14.125" style="338" customWidth="1"/>
    <col min="14601" max="14601" width="4.50390625" style="338" customWidth="1"/>
    <col min="14602" max="14603" width="9.00390625" style="338" customWidth="1"/>
    <col min="14604" max="14604" width="36.375" style="338" customWidth="1"/>
    <col min="14605" max="14605" width="27.125" style="338" customWidth="1"/>
    <col min="14606" max="14606" width="9.00390625" style="338" customWidth="1"/>
    <col min="14607" max="14607" width="26.50390625" style="338" customWidth="1"/>
    <col min="14608" max="14609" width="9.00390625" style="338" customWidth="1"/>
    <col min="14610" max="14610" width="19.50390625" style="338" customWidth="1"/>
    <col min="14611" max="14848" width="9.00390625" style="338" customWidth="1"/>
    <col min="14849" max="14849" width="5.375" style="338" customWidth="1"/>
    <col min="14850" max="14850" width="10.875" style="338" customWidth="1"/>
    <col min="14851" max="14851" width="37.625" style="338" customWidth="1"/>
    <col min="14852" max="14853" width="6.00390625" style="338" customWidth="1"/>
    <col min="14854" max="14854" width="7.375" style="338" customWidth="1"/>
    <col min="14855" max="14855" width="16.50390625" style="338" customWidth="1"/>
    <col min="14856" max="14856" width="14.125" style="338" customWidth="1"/>
    <col min="14857" max="14857" width="4.50390625" style="338" customWidth="1"/>
    <col min="14858" max="14859" width="9.00390625" style="338" customWidth="1"/>
    <col min="14860" max="14860" width="36.375" style="338" customWidth="1"/>
    <col min="14861" max="14861" width="27.125" style="338" customWidth="1"/>
    <col min="14862" max="14862" width="9.00390625" style="338" customWidth="1"/>
    <col min="14863" max="14863" width="26.50390625" style="338" customWidth="1"/>
    <col min="14864" max="14865" width="9.00390625" style="338" customWidth="1"/>
    <col min="14866" max="14866" width="19.50390625" style="338" customWidth="1"/>
    <col min="14867" max="15104" width="9.00390625" style="338" customWidth="1"/>
    <col min="15105" max="15105" width="5.375" style="338" customWidth="1"/>
    <col min="15106" max="15106" width="10.875" style="338" customWidth="1"/>
    <col min="15107" max="15107" width="37.625" style="338" customWidth="1"/>
    <col min="15108" max="15109" width="6.00390625" style="338" customWidth="1"/>
    <col min="15110" max="15110" width="7.375" style="338" customWidth="1"/>
    <col min="15111" max="15111" width="16.50390625" style="338" customWidth="1"/>
    <col min="15112" max="15112" width="14.125" style="338" customWidth="1"/>
    <col min="15113" max="15113" width="4.50390625" style="338" customWidth="1"/>
    <col min="15114" max="15115" width="9.00390625" style="338" customWidth="1"/>
    <col min="15116" max="15116" width="36.375" style="338" customWidth="1"/>
    <col min="15117" max="15117" width="27.125" style="338" customWidth="1"/>
    <col min="15118" max="15118" width="9.00390625" style="338" customWidth="1"/>
    <col min="15119" max="15119" width="26.50390625" style="338" customWidth="1"/>
    <col min="15120" max="15121" width="9.00390625" style="338" customWidth="1"/>
    <col min="15122" max="15122" width="19.50390625" style="338" customWidth="1"/>
    <col min="15123" max="15360" width="9.00390625" style="338" customWidth="1"/>
    <col min="15361" max="15361" width="5.375" style="338" customWidth="1"/>
    <col min="15362" max="15362" width="10.875" style="338" customWidth="1"/>
    <col min="15363" max="15363" width="37.625" style="338" customWidth="1"/>
    <col min="15364" max="15365" width="6.00390625" style="338" customWidth="1"/>
    <col min="15366" max="15366" width="7.375" style="338" customWidth="1"/>
    <col min="15367" max="15367" width="16.50390625" style="338" customWidth="1"/>
    <col min="15368" max="15368" width="14.125" style="338" customWidth="1"/>
    <col min="15369" max="15369" width="4.50390625" style="338" customWidth="1"/>
    <col min="15370" max="15371" width="9.00390625" style="338" customWidth="1"/>
    <col min="15372" max="15372" width="36.375" style="338" customWidth="1"/>
    <col min="15373" max="15373" width="27.125" style="338" customWidth="1"/>
    <col min="15374" max="15374" width="9.00390625" style="338" customWidth="1"/>
    <col min="15375" max="15375" width="26.50390625" style="338" customWidth="1"/>
    <col min="15376" max="15377" width="9.00390625" style="338" customWidth="1"/>
    <col min="15378" max="15378" width="19.50390625" style="338" customWidth="1"/>
    <col min="15379" max="15616" width="9.00390625" style="338" customWidth="1"/>
    <col min="15617" max="15617" width="5.375" style="338" customWidth="1"/>
    <col min="15618" max="15618" width="10.875" style="338" customWidth="1"/>
    <col min="15619" max="15619" width="37.625" style="338" customWidth="1"/>
    <col min="15620" max="15621" width="6.00390625" style="338" customWidth="1"/>
    <col min="15622" max="15622" width="7.375" style="338" customWidth="1"/>
    <col min="15623" max="15623" width="16.50390625" style="338" customWidth="1"/>
    <col min="15624" max="15624" width="14.125" style="338" customWidth="1"/>
    <col min="15625" max="15625" width="4.50390625" style="338" customWidth="1"/>
    <col min="15626" max="15627" width="9.00390625" style="338" customWidth="1"/>
    <col min="15628" max="15628" width="36.375" style="338" customWidth="1"/>
    <col min="15629" max="15629" width="27.125" style="338" customWidth="1"/>
    <col min="15630" max="15630" width="9.00390625" style="338" customWidth="1"/>
    <col min="15631" max="15631" width="26.50390625" style="338" customWidth="1"/>
    <col min="15632" max="15633" width="9.00390625" style="338" customWidth="1"/>
    <col min="15634" max="15634" width="19.50390625" style="338" customWidth="1"/>
    <col min="15635" max="15872" width="9.00390625" style="338" customWidth="1"/>
    <col min="15873" max="15873" width="5.375" style="338" customWidth="1"/>
    <col min="15874" max="15874" width="10.875" style="338" customWidth="1"/>
    <col min="15875" max="15875" width="37.625" style="338" customWidth="1"/>
    <col min="15876" max="15877" width="6.00390625" style="338" customWidth="1"/>
    <col min="15878" max="15878" width="7.375" style="338" customWidth="1"/>
    <col min="15879" max="15879" width="16.50390625" style="338" customWidth="1"/>
    <col min="15880" max="15880" width="14.125" style="338" customWidth="1"/>
    <col min="15881" max="15881" width="4.50390625" style="338" customWidth="1"/>
    <col min="15882" max="15883" width="9.00390625" style="338" customWidth="1"/>
    <col min="15884" max="15884" width="36.375" style="338" customWidth="1"/>
    <col min="15885" max="15885" width="27.125" style="338" customWidth="1"/>
    <col min="15886" max="15886" width="9.00390625" style="338" customWidth="1"/>
    <col min="15887" max="15887" width="26.50390625" style="338" customWidth="1"/>
    <col min="15888" max="15889" width="9.00390625" style="338" customWidth="1"/>
    <col min="15890" max="15890" width="19.50390625" style="338" customWidth="1"/>
    <col min="15891" max="16128" width="9.00390625" style="338" customWidth="1"/>
    <col min="16129" max="16129" width="5.375" style="338" customWidth="1"/>
    <col min="16130" max="16130" width="10.875" style="338" customWidth="1"/>
    <col min="16131" max="16131" width="37.625" style="338" customWidth="1"/>
    <col min="16132" max="16133" width="6.00390625" style="338" customWidth="1"/>
    <col min="16134" max="16134" width="7.375" style="338" customWidth="1"/>
    <col min="16135" max="16135" width="16.50390625" style="338" customWidth="1"/>
    <col min="16136" max="16136" width="14.125" style="338" customWidth="1"/>
    <col min="16137" max="16137" width="4.50390625" style="338" customWidth="1"/>
    <col min="16138" max="16139" width="9.00390625" style="338" customWidth="1"/>
    <col min="16140" max="16140" width="36.375" style="338" customWidth="1"/>
    <col min="16141" max="16141" width="27.125" style="338" customWidth="1"/>
    <col min="16142" max="16142" width="9.00390625" style="338" customWidth="1"/>
    <col min="16143" max="16143" width="26.50390625" style="338" customWidth="1"/>
    <col min="16144" max="16145" width="9.00390625" style="338" customWidth="1"/>
    <col min="16146" max="16146" width="19.50390625" style="338" customWidth="1"/>
    <col min="16147" max="16384" width="9.00390625" style="338" customWidth="1"/>
  </cols>
  <sheetData>
    <row r="1" spans="1:7" ht="12.75">
      <c r="A1" s="329"/>
      <c r="B1" s="330" t="s">
        <v>1713</v>
      </c>
      <c r="C1" s="331"/>
      <c r="D1" s="332"/>
      <c r="E1" s="333"/>
      <c r="F1" s="334"/>
      <c r="G1" s="335"/>
    </row>
    <row r="2" spans="2:7" ht="12.75">
      <c r="B2" s="330" t="s">
        <v>1714</v>
      </c>
      <c r="C2" s="331"/>
      <c r="D2" s="332"/>
      <c r="E2" s="333"/>
      <c r="F2" s="334"/>
      <c r="G2" s="335"/>
    </row>
    <row r="3" spans="2:7" ht="12.75">
      <c r="B3" s="330"/>
      <c r="C3" s="331"/>
      <c r="D3" s="332"/>
      <c r="E3" s="333"/>
      <c r="F3" s="334"/>
      <c r="G3" s="335"/>
    </row>
    <row r="4" spans="2:7" ht="12.75">
      <c r="B4" s="330"/>
      <c r="C4" s="331"/>
      <c r="D4" s="332"/>
      <c r="E4" s="333"/>
      <c r="F4" s="334"/>
      <c r="G4" s="335"/>
    </row>
    <row r="5" spans="2:7" ht="12.75">
      <c r="B5" s="330"/>
      <c r="C5" s="331"/>
      <c r="D5" s="332"/>
      <c r="E5" s="333"/>
      <c r="F5" s="334"/>
      <c r="G5" s="335"/>
    </row>
    <row r="6" spans="2:7" ht="12.75">
      <c r="B6" s="330"/>
      <c r="C6" s="331"/>
      <c r="D6" s="332"/>
      <c r="E6" s="333"/>
      <c r="F6" s="334"/>
      <c r="G6" s="335"/>
    </row>
    <row r="7" spans="2:7" ht="12.75">
      <c r="B7" s="330"/>
      <c r="C7" s="331"/>
      <c r="D7" s="332"/>
      <c r="E7" s="333"/>
      <c r="F7" s="334"/>
      <c r="G7" s="335"/>
    </row>
    <row r="8" ht="12.75">
      <c r="B8" s="329"/>
    </row>
    <row r="9" spans="2:3" ht="22.8">
      <c r="B9" s="329"/>
      <c r="C9" s="344" t="s">
        <v>1715</v>
      </c>
    </row>
    <row r="10" spans="2:3" ht="22.8">
      <c r="B10" s="329"/>
      <c r="C10" s="344" t="s">
        <v>1716</v>
      </c>
    </row>
    <row r="11" spans="2:3" ht="22.8">
      <c r="B11" s="329"/>
      <c r="C11" s="344" t="s">
        <v>230</v>
      </c>
    </row>
    <row r="12" ht="12.75">
      <c r="B12" s="329"/>
    </row>
    <row r="13" ht="12.75">
      <c r="B13" s="329"/>
    </row>
    <row r="14" ht="12.75">
      <c r="B14" s="329"/>
    </row>
    <row r="15" spans="2:8" ht="12.75">
      <c r="B15" s="345" t="s">
        <v>1717</v>
      </c>
      <c r="H15" s="346" t="s">
        <v>1718</v>
      </c>
    </row>
    <row r="18" spans="3:8" ht="12.75">
      <c r="C18" s="348" t="s">
        <v>1719</v>
      </c>
      <c r="H18" s="349">
        <f>H36</f>
        <v>0</v>
      </c>
    </row>
    <row r="19" ht="12.75">
      <c r="H19" s="350"/>
    </row>
    <row r="20" spans="3:8" ht="12.75">
      <c r="C20" s="348"/>
      <c r="H20" s="349"/>
    </row>
    <row r="21" ht="12.75">
      <c r="H21" s="350"/>
    </row>
    <row r="22" spans="3:8" ht="12.75">
      <c r="C22" s="348" t="s">
        <v>1720</v>
      </c>
      <c r="H22" s="349">
        <f>H38</f>
        <v>0</v>
      </c>
    </row>
    <row r="23" ht="12.75">
      <c r="H23" s="350"/>
    </row>
    <row r="24" ht="12.75">
      <c r="H24" s="350"/>
    </row>
    <row r="25" ht="12.75">
      <c r="H25" s="350"/>
    </row>
    <row r="26" spans="3:8" ht="12.75">
      <c r="C26" s="348" t="s">
        <v>1721</v>
      </c>
      <c r="H26" s="349">
        <f>SUM(H18:H25)</f>
        <v>0</v>
      </c>
    </row>
    <row r="27" ht="12.75">
      <c r="H27" s="350"/>
    </row>
    <row r="30" ht="12.75">
      <c r="C30" s="348" t="s">
        <v>1722</v>
      </c>
    </row>
    <row r="32" spans="3:9" ht="12.75">
      <c r="C32" s="340" t="s">
        <v>1723</v>
      </c>
      <c r="G32" s="351">
        <f>H62</f>
        <v>0</v>
      </c>
      <c r="H32" s="352"/>
      <c r="I32" s="353"/>
    </row>
    <row r="33" spans="3:9" ht="12.75">
      <c r="C33" s="340" t="s">
        <v>1724</v>
      </c>
      <c r="G33" s="351">
        <f>H79</f>
        <v>0</v>
      </c>
      <c r="H33" s="352"/>
      <c r="I33" s="353"/>
    </row>
    <row r="34" spans="3:9" ht="12.75">
      <c r="C34" s="340" t="s">
        <v>1725</v>
      </c>
      <c r="G34" s="351">
        <f>H95</f>
        <v>0</v>
      </c>
      <c r="H34" s="352"/>
      <c r="I34" s="353"/>
    </row>
    <row r="35" spans="3:9" ht="12.75">
      <c r="C35" s="340" t="s">
        <v>1726</v>
      </c>
      <c r="G35" s="351">
        <f>H106</f>
        <v>0</v>
      </c>
      <c r="H35" s="352"/>
      <c r="I35" s="353"/>
    </row>
    <row r="36" spans="3:9" ht="12.75">
      <c r="C36" s="348" t="s">
        <v>1727</v>
      </c>
      <c r="G36" s="354"/>
      <c r="H36" s="355">
        <f>SUM(G32:G35)</f>
        <v>0</v>
      </c>
      <c r="I36" s="353"/>
    </row>
    <row r="37" spans="3:9" ht="12.75">
      <c r="C37" s="340" t="s">
        <v>1728</v>
      </c>
      <c r="G37" s="351">
        <f>H47</f>
        <v>0</v>
      </c>
      <c r="H37" s="352"/>
      <c r="I37" s="353"/>
    </row>
    <row r="38" spans="3:9" ht="12.75">
      <c r="C38" s="348" t="s">
        <v>1720</v>
      </c>
      <c r="G38" s="354"/>
      <c r="H38" s="355">
        <f>G37</f>
        <v>0</v>
      </c>
      <c r="I38" s="353"/>
    </row>
    <row r="39" spans="3:10" ht="12.75">
      <c r="C39"/>
      <c r="D39"/>
      <c r="E39"/>
      <c r="F39"/>
      <c r="G39"/>
      <c r="H39"/>
      <c r="I39" s="353"/>
      <c r="J39" s="348"/>
    </row>
    <row r="40" ht="12.75">
      <c r="L40" s="358"/>
    </row>
    <row r="41" spans="2:12" ht="12.75">
      <c r="B41" s="329" t="s">
        <v>1729</v>
      </c>
      <c r="C41" s="348" t="s">
        <v>1730</v>
      </c>
      <c r="L41" s="358"/>
    </row>
    <row r="42" spans="2:12" ht="12.75">
      <c r="B42" s="329" t="s">
        <v>1731</v>
      </c>
      <c r="C42" s="340" t="s">
        <v>1732</v>
      </c>
      <c r="L42" s="358"/>
    </row>
    <row r="43" spans="1:12" ht="12.75">
      <c r="A43" s="359"/>
      <c r="B43" s="329" t="s">
        <v>1</v>
      </c>
      <c r="C43" s="340" t="s">
        <v>1733</v>
      </c>
      <c r="D43" s="360" t="s">
        <v>1</v>
      </c>
      <c r="E43" s="359" t="s">
        <v>1734</v>
      </c>
      <c r="F43" s="361" t="s">
        <v>1735</v>
      </c>
      <c r="G43" s="362" t="s">
        <v>1736</v>
      </c>
      <c r="H43" s="363" t="s">
        <v>1737</v>
      </c>
      <c r="L43" s="358"/>
    </row>
    <row r="44" spans="1:12" ht="12.75">
      <c r="A44" s="359"/>
      <c r="B44" s="329" t="s">
        <v>1</v>
      </c>
      <c r="C44" s="340" t="s">
        <v>1738</v>
      </c>
      <c r="E44" s="359" t="s">
        <v>98</v>
      </c>
      <c r="F44" s="361">
        <v>1</v>
      </c>
      <c r="G44" s="362"/>
      <c r="H44" s="363">
        <f>F44*G44</f>
        <v>0</v>
      </c>
      <c r="L44" s="358"/>
    </row>
    <row r="45" spans="1:12" ht="12.75">
      <c r="A45" s="359"/>
      <c r="B45" s="329" t="s">
        <v>1</v>
      </c>
      <c r="C45" s="340" t="s">
        <v>1739</v>
      </c>
      <c r="E45" s="359" t="s">
        <v>1740</v>
      </c>
      <c r="F45" s="361">
        <v>1</v>
      </c>
      <c r="G45" s="362"/>
      <c r="H45" s="363">
        <f>F45*G45</f>
        <v>0</v>
      </c>
      <c r="L45" s="358"/>
    </row>
    <row r="46" spans="1:12" ht="12.75">
      <c r="A46" s="359"/>
      <c r="H46" s="363" t="s">
        <v>1741</v>
      </c>
      <c r="L46" s="358"/>
    </row>
    <row r="47" spans="1:12" ht="12.75">
      <c r="A47" s="359"/>
      <c r="B47" s="329" t="s">
        <v>1742</v>
      </c>
      <c r="C47" s="340" t="s">
        <v>1728</v>
      </c>
      <c r="H47" s="364">
        <f>SUM(H44:H46)</f>
        <v>0</v>
      </c>
      <c r="L47" s="358"/>
    </row>
    <row r="48" ht="12.75">
      <c r="L48" s="358"/>
    </row>
    <row r="49" spans="1:12" ht="12.75">
      <c r="A49" s="359"/>
      <c r="L49" s="358"/>
    </row>
    <row r="50" spans="2:12" ht="12.75">
      <c r="B50" s="329" t="s">
        <v>1729</v>
      </c>
      <c r="C50" s="348" t="s">
        <v>1743</v>
      </c>
      <c r="L50" s="358"/>
    </row>
    <row r="51" spans="2:12" ht="12.75">
      <c r="B51" s="329" t="s">
        <v>1</v>
      </c>
      <c r="C51" s="348" t="s">
        <v>1744</v>
      </c>
      <c r="L51" s="358"/>
    </row>
    <row r="52" spans="2:12" ht="12.75">
      <c r="B52" s="329"/>
      <c r="C52" s="340" t="s">
        <v>1733</v>
      </c>
      <c r="D52" s="360" t="s">
        <v>1</v>
      </c>
      <c r="E52" s="359" t="s">
        <v>1734</v>
      </c>
      <c r="F52" s="361" t="s">
        <v>1735</v>
      </c>
      <c r="G52" s="362" t="s">
        <v>1745</v>
      </c>
      <c r="H52" s="363" t="s">
        <v>1746</v>
      </c>
      <c r="L52" s="358"/>
    </row>
    <row r="53" spans="1:12" ht="12.75">
      <c r="A53" s="359"/>
      <c r="B53" s="329"/>
      <c r="C53" s="340" t="s">
        <v>1747</v>
      </c>
      <c r="E53" s="359" t="s">
        <v>201</v>
      </c>
      <c r="F53" s="365">
        <v>25</v>
      </c>
      <c r="G53" s="362"/>
      <c r="H53" s="366">
        <f>F53*G53</f>
        <v>0</v>
      </c>
      <c r="L53" s="358"/>
    </row>
    <row r="54" spans="1:12" ht="12.75">
      <c r="A54" s="359"/>
      <c r="B54" s="329"/>
      <c r="C54" s="340" t="s">
        <v>1748</v>
      </c>
      <c r="E54" s="359" t="s">
        <v>201</v>
      </c>
      <c r="F54" s="365">
        <v>55</v>
      </c>
      <c r="G54" s="362"/>
      <c r="H54" s="366">
        <f>F54*G54</f>
        <v>0</v>
      </c>
      <c r="L54" s="358">
        <v>320</v>
      </c>
    </row>
    <row r="55" spans="1:12" ht="12.75">
      <c r="A55" s="359"/>
      <c r="B55" s="329"/>
      <c r="C55" s="367" t="s">
        <v>1749</v>
      </c>
      <c r="E55" s="359" t="s">
        <v>201</v>
      </c>
      <c r="F55" s="361">
        <v>75</v>
      </c>
      <c r="G55" s="362"/>
      <c r="H55" s="366">
        <f>F55*G55</f>
        <v>0</v>
      </c>
      <c r="L55" s="358">
        <v>350</v>
      </c>
    </row>
    <row r="56" spans="1:12" ht="12.75">
      <c r="A56" s="359"/>
      <c r="B56" s="329"/>
      <c r="C56" s="340" t="s">
        <v>1750</v>
      </c>
      <c r="E56" s="359" t="s">
        <v>201</v>
      </c>
      <c r="F56" s="361">
        <v>0.2</v>
      </c>
      <c r="G56" s="362"/>
      <c r="H56" s="366">
        <f>F56*G56</f>
        <v>0</v>
      </c>
      <c r="L56" s="358"/>
    </row>
    <row r="57" spans="1:12" ht="12.75">
      <c r="A57" s="359"/>
      <c r="B57" s="329"/>
      <c r="C57" s="340" t="s">
        <v>1751</v>
      </c>
      <c r="E57" s="359" t="s">
        <v>201</v>
      </c>
      <c r="F57" s="361">
        <v>75</v>
      </c>
      <c r="G57" s="362"/>
      <c r="H57" s="366">
        <f>F57*G57</f>
        <v>0</v>
      </c>
      <c r="L57" s="358"/>
    </row>
    <row r="58" spans="1:12" ht="12.75">
      <c r="A58" s="359"/>
      <c r="B58"/>
      <c r="C58"/>
      <c r="D58"/>
      <c r="E58"/>
      <c r="F58"/>
      <c r="G58"/>
      <c r="H58"/>
      <c r="L58" s="358"/>
    </row>
    <row r="59" spans="1:12" ht="12.75">
      <c r="A59" s="359"/>
      <c r="B59" s="329" t="s">
        <v>1742</v>
      </c>
      <c r="C59" s="340" t="s">
        <v>1752</v>
      </c>
      <c r="H59" s="366">
        <f>SUM(H53:H57)</f>
        <v>0</v>
      </c>
      <c r="L59" s="358"/>
    </row>
    <row r="60" spans="1:12" ht="12.75">
      <c r="A60" s="359"/>
      <c r="B60" s="329"/>
      <c r="C60" s="340" t="s">
        <v>1753</v>
      </c>
      <c r="H60" s="366">
        <f>H59/60</f>
        <v>0</v>
      </c>
      <c r="L60" s="358"/>
    </row>
    <row r="61" spans="1:12" ht="12.75">
      <c r="A61" s="359"/>
      <c r="H61" s="366" t="s">
        <v>1741</v>
      </c>
      <c r="L61" s="358"/>
    </row>
    <row r="62" spans="1:12" ht="17.1" customHeight="1">
      <c r="A62" s="359"/>
      <c r="B62" s="329" t="s">
        <v>1742</v>
      </c>
      <c r="C62" s="340" t="s">
        <v>1754</v>
      </c>
      <c r="D62" s="360"/>
      <c r="E62" s="359"/>
      <c r="H62" s="364">
        <f>SUM(H60*L54)</f>
        <v>0</v>
      </c>
      <c r="L62" s="358"/>
    </row>
    <row r="63" spans="2:12" ht="12.75">
      <c r="B63"/>
      <c r="C63"/>
      <c r="D63"/>
      <c r="E63"/>
      <c r="F63"/>
      <c r="G63"/>
      <c r="H63"/>
      <c r="L63" s="358"/>
    </row>
    <row r="64" spans="1:12" ht="12.75">
      <c r="A64" s="359"/>
      <c r="B64"/>
      <c r="C64"/>
      <c r="D64"/>
      <c r="E64"/>
      <c r="F64"/>
      <c r="G64"/>
      <c r="H64"/>
      <c r="L64" s="358"/>
    </row>
    <row r="65" spans="1:12" ht="12.75">
      <c r="A65" s="359"/>
      <c r="H65" s="368"/>
      <c r="L65" s="358"/>
    </row>
    <row r="66" spans="1:12" ht="12.75">
      <c r="A66" s="359"/>
      <c r="B66" s="329" t="s">
        <v>1729</v>
      </c>
      <c r="C66" s="348" t="s">
        <v>1755</v>
      </c>
      <c r="H66" s="368"/>
      <c r="L66" s="358"/>
    </row>
    <row r="67" spans="1:12" ht="12.75">
      <c r="A67" s="359"/>
      <c r="B67" s="329" t="s">
        <v>1</v>
      </c>
      <c r="C67" s="348" t="s">
        <v>1756</v>
      </c>
      <c r="H67" s="368"/>
      <c r="K67" s="369" t="s">
        <v>1</v>
      </c>
      <c r="L67" s="358"/>
    </row>
    <row r="68" spans="1:12" ht="12.75">
      <c r="A68" s="359"/>
      <c r="C68" s="340" t="s">
        <v>1733</v>
      </c>
      <c r="D68" s="360" t="s">
        <v>1</v>
      </c>
      <c r="E68" s="359" t="s">
        <v>1734</v>
      </c>
      <c r="F68" s="361" t="s">
        <v>1735</v>
      </c>
      <c r="G68" s="362" t="s">
        <v>1736</v>
      </c>
      <c r="H68" s="366" t="s">
        <v>1737</v>
      </c>
      <c r="L68" s="358"/>
    </row>
    <row r="69" spans="1:12" ht="12.75">
      <c r="A69" s="359"/>
      <c r="C69" s="348"/>
      <c r="H69" s="368"/>
      <c r="L69" s="358"/>
    </row>
    <row r="70" spans="1:12" ht="30.6">
      <c r="A70" s="359"/>
      <c r="C70" s="370" t="s">
        <v>1757</v>
      </c>
      <c r="E70" s="359" t="s">
        <v>201</v>
      </c>
      <c r="F70" s="365">
        <v>75</v>
      </c>
      <c r="G70" s="362"/>
      <c r="H70" s="366">
        <f aca="true" t="shared" si="0" ref="H70:H77">F70*G70</f>
        <v>0</v>
      </c>
      <c r="L70" s="358"/>
    </row>
    <row r="71" spans="1:12" ht="12.75">
      <c r="A71" s="359"/>
      <c r="C71" s="340" t="s">
        <v>1758</v>
      </c>
      <c r="E71" s="359" t="s">
        <v>201</v>
      </c>
      <c r="F71" s="365">
        <v>25</v>
      </c>
      <c r="G71" s="362"/>
      <c r="H71" s="366">
        <f t="shared" si="0"/>
        <v>0</v>
      </c>
      <c r="L71" s="358"/>
    </row>
    <row r="72" spans="1:12" ht="12.75">
      <c r="A72" s="359"/>
      <c r="C72" s="340" t="s">
        <v>1759</v>
      </c>
      <c r="E72" s="359" t="s">
        <v>201</v>
      </c>
      <c r="F72" s="365">
        <v>55</v>
      </c>
      <c r="G72" s="362"/>
      <c r="H72" s="366">
        <f t="shared" si="0"/>
        <v>0</v>
      </c>
      <c r="L72" s="358"/>
    </row>
    <row r="73" spans="1:12" ht="12.75">
      <c r="A73" s="359"/>
      <c r="B73" s="329"/>
      <c r="C73" s="367" t="s">
        <v>1749</v>
      </c>
      <c r="E73" s="359" t="s">
        <v>201</v>
      </c>
      <c r="F73" s="361">
        <v>75</v>
      </c>
      <c r="G73" s="362"/>
      <c r="H73" s="366">
        <f t="shared" si="0"/>
        <v>0</v>
      </c>
      <c r="L73" s="358"/>
    </row>
    <row r="74" spans="1:12" ht="12.75">
      <c r="A74" s="359"/>
      <c r="B74" s="329"/>
      <c r="C74" s="340" t="s">
        <v>1750</v>
      </c>
      <c r="E74" s="359" t="s">
        <v>201</v>
      </c>
      <c r="F74" s="361">
        <v>0.2</v>
      </c>
      <c r="G74" s="362"/>
      <c r="H74" s="366">
        <f t="shared" si="0"/>
        <v>0</v>
      </c>
      <c r="L74" s="358"/>
    </row>
    <row r="75" spans="1:12" ht="12.75">
      <c r="A75" s="359"/>
      <c r="B75" s="329"/>
      <c r="C75" s="340" t="s">
        <v>1760</v>
      </c>
      <c r="E75" s="359" t="s">
        <v>201</v>
      </c>
      <c r="F75" s="361">
        <v>41</v>
      </c>
      <c r="G75" s="362"/>
      <c r="H75" s="366">
        <f t="shared" si="0"/>
        <v>0</v>
      </c>
      <c r="L75" s="358"/>
    </row>
    <row r="76" spans="2:12" ht="12.75">
      <c r="B76" s="329"/>
      <c r="C76" s="340" t="s">
        <v>1761</v>
      </c>
      <c r="E76" s="359" t="s">
        <v>208</v>
      </c>
      <c r="F76" s="361">
        <v>8</v>
      </c>
      <c r="G76" s="362"/>
      <c r="H76" s="366">
        <f t="shared" si="0"/>
        <v>0</v>
      </c>
      <c r="L76" s="358"/>
    </row>
    <row r="77" spans="3:12" ht="12.75">
      <c r="C77" s="340" t="s">
        <v>1762</v>
      </c>
      <c r="E77" s="359" t="s">
        <v>363</v>
      </c>
      <c r="F77" s="361">
        <v>1</v>
      </c>
      <c r="G77" s="362"/>
      <c r="H77" s="366">
        <f t="shared" si="0"/>
        <v>0</v>
      </c>
      <c r="L77" s="358"/>
    </row>
    <row r="78" spans="2:12" ht="12.75">
      <c r="B78" s="329"/>
      <c r="H78" s="366" t="s">
        <v>1741</v>
      </c>
      <c r="L78" s="358"/>
    </row>
    <row r="79" spans="2:12" ht="12.75">
      <c r="B79" s="329"/>
      <c r="C79" s="340" t="s">
        <v>1763</v>
      </c>
      <c r="H79" s="371">
        <f>SUM(H70:H77)</f>
        <v>0</v>
      </c>
      <c r="L79" s="358"/>
    </row>
    <row r="80" spans="2:12" ht="12.75">
      <c r="B80" s="329"/>
      <c r="E80" s="359"/>
      <c r="F80" s="361"/>
      <c r="G80" s="362"/>
      <c r="H80" s="366"/>
      <c r="L80" s="358"/>
    </row>
    <row r="81" spans="1:12" ht="12.75">
      <c r="A81" s="359"/>
      <c r="B81" s="329" t="s">
        <v>1729</v>
      </c>
      <c r="C81" s="348" t="s">
        <v>1764</v>
      </c>
      <c r="L81" s="358"/>
    </row>
    <row r="82" spans="1:12" ht="12.75">
      <c r="A82" s="359"/>
      <c r="B82" s="329" t="s">
        <v>1731</v>
      </c>
      <c r="C82" s="340" t="s">
        <v>1765</v>
      </c>
      <c r="L82" s="358"/>
    </row>
    <row r="83" spans="1:20" ht="12.75">
      <c r="A83" s="359"/>
      <c r="B83" s="329"/>
      <c r="C83" s="340" t="s">
        <v>1733</v>
      </c>
      <c r="D83" s="360" t="s">
        <v>1</v>
      </c>
      <c r="E83" s="359" t="s">
        <v>1734</v>
      </c>
      <c r="F83" s="361" t="s">
        <v>1735</v>
      </c>
      <c r="G83" s="362" t="s">
        <v>1736</v>
      </c>
      <c r="H83" s="363" t="s">
        <v>1737</v>
      </c>
      <c r="L83" s="358"/>
      <c r="M83" s="358"/>
      <c r="N83" s="358"/>
      <c r="O83" s="358"/>
      <c r="P83" s="358"/>
      <c r="Q83" s="358"/>
      <c r="R83" s="358"/>
      <c r="S83" s="358"/>
      <c r="T83" s="358"/>
    </row>
    <row r="84" spans="1:20" ht="12.75">
      <c r="A84" s="359"/>
      <c r="B84" s="329"/>
      <c r="C84" s="340" t="s">
        <v>1766</v>
      </c>
      <c r="E84" s="359" t="s">
        <v>201</v>
      </c>
      <c r="F84" s="361">
        <v>12</v>
      </c>
      <c r="G84" s="362"/>
      <c r="H84" s="363">
        <f aca="true" t="shared" si="1" ref="H84:H92">F84*G84</f>
        <v>0</v>
      </c>
      <c r="L84" s="358"/>
      <c r="M84" s="358"/>
      <c r="N84" s="358"/>
      <c r="O84" s="358"/>
      <c r="P84" s="358"/>
      <c r="Q84" s="358"/>
      <c r="R84" s="358"/>
      <c r="S84" s="358"/>
      <c r="T84" s="358"/>
    </row>
    <row r="85" spans="2:20" ht="12.75">
      <c r="B85" s="329"/>
      <c r="C85" s="340" t="s">
        <v>1767</v>
      </c>
      <c r="E85" s="359" t="s">
        <v>149</v>
      </c>
      <c r="F85" s="361">
        <v>2.5</v>
      </c>
      <c r="G85" s="362"/>
      <c r="H85" s="363">
        <f t="shared" si="1"/>
        <v>0</v>
      </c>
      <c r="L85" s="358"/>
      <c r="M85" s="358"/>
      <c r="N85" s="358"/>
      <c r="O85" s="358"/>
      <c r="P85" s="358"/>
      <c r="Q85" s="358"/>
      <c r="R85" s="358"/>
      <c r="S85" s="358"/>
      <c r="T85" s="358"/>
    </row>
    <row r="86" spans="1:20" ht="16.35" customHeight="1">
      <c r="A86" s="359"/>
      <c r="B86" s="329"/>
      <c r="C86" s="340" t="s">
        <v>1768</v>
      </c>
      <c r="E86" s="359" t="s">
        <v>201</v>
      </c>
      <c r="F86" s="361">
        <v>12</v>
      </c>
      <c r="G86" s="362"/>
      <c r="H86" s="363">
        <f t="shared" si="1"/>
        <v>0</v>
      </c>
      <c r="L86" s="358"/>
      <c r="M86" s="358"/>
      <c r="N86" s="358"/>
      <c r="O86" s="358"/>
      <c r="P86" s="358"/>
      <c r="Q86" s="358"/>
      <c r="R86" s="358"/>
      <c r="S86" s="358"/>
      <c r="T86" s="358"/>
    </row>
    <row r="87" spans="1:20" ht="13.5" customHeight="1">
      <c r="A87" s="359"/>
      <c r="B87" s="329"/>
      <c r="C87" s="340" t="s">
        <v>1769</v>
      </c>
      <c r="E87" s="359" t="s">
        <v>201</v>
      </c>
      <c r="F87" s="361">
        <v>30</v>
      </c>
      <c r="G87" s="362"/>
      <c r="H87" s="363">
        <f t="shared" si="1"/>
        <v>0</v>
      </c>
      <c r="K87" s="372"/>
      <c r="L87" s="373"/>
      <c r="M87" s="358"/>
      <c r="N87" s="358"/>
      <c r="O87" s="358"/>
      <c r="P87" s="358"/>
      <c r="Q87" s="358"/>
      <c r="R87" s="358"/>
      <c r="S87" s="358"/>
      <c r="T87" s="358"/>
    </row>
    <row r="88" spans="1:20" ht="13.5" customHeight="1">
      <c r="A88" s="359"/>
      <c r="B88" s="329"/>
      <c r="C88" s="340" t="s">
        <v>1770</v>
      </c>
      <c r="E88" s="359" t="s">
        <v>201</v>
      </c>
      <c r="F88" s="361">
        <v>12</v>
      </c>
      <c r="G88" s="362"/>
      <c r="H88" s="363">
        <f t="shared" si="1"/>
        <v>0</v>
      </c>
      <c r="K88" s="372"/>
      <c r="L88" s="373"/>
      <c r="M88" s="374"/>
      <c r="N88" s="374"/>
      <c r="O88" s="375"/>
      <c r="P88" s="376"/>
      <c r="Q88" s="376"/>
      <c r="R88" s="377"/>
      <c r="S88" s="358"/>
      <c r="T88" s="358"/>
    </row>
    <row r="89" spans="1:20" ht="13.5" customHeight="1">
      <c r="A89" s="359"/>
      <c r="B89" s="329"/>
      <c r="C89" s="340" t="s">
        <v>1771</v>
      </c>
      <c r="E89" s="359" t="s">
        <v>181</v>
      </c>
      <c r="F89" s="361">
        <v>6</v>
      </c>
      <c r="G89" s="362"/>
      <c r="H89" s="363">
        <f t="shared" si="1"/>
        <v>0</v>
      </c>
      <c r="K89" s="372"/>
      <c r="L89" s="373"/>
      <c r="M89" s="374"/>
      <c r="N89" s="374"/>
      <c r="O89" s="375"/>
      <c r="P89" s="376"/>
      <c r="Q89" s="376"/>
      <c r="R89" s="377"/>
      <c r="S89" s="358"/>
      <c r="T89" s="358"/>
    </row>
    <row r="90" spans="1:20" ht="12.75">
      <c r="A90" s="359"/>
      <c r="B90" s="329"/>
      <c r="C90" s="378" t="s">
        <v>1772</v>
      </c>
      <c r="E90" s="359" t="s">
        <v>201</v>
      </c>
      <c r="F90" s="361">
        <v>7</v>
      </c>
      <c r="G90" s="362"/>
      <c r="H90" s="363">
        <f t="shared" si="1"/>
        <v>0</v>
      </c>
      <c r="K90" s="379"/>
      <c r="L90" s="373"/>
      <c r="M90" s="374"/>
      <c r="N90" s="374"/>
      <c r="O90" s="375"/>
      <c r="P90" s="376"/>
      <c r="Q90" s="376"/>
      <c r="R90" s="377"/>
      <c r="S90" s="358"/>
      <c r="T90" s="358"/>
    </row>
    <row r="91" spans="1:20" ht="16.5" customHeight="1">
      <c r="A91" s="359"/>
      <c r="B91" s="329"/>
      <c r="C91" s="378" t="s">
        <v>1773</v>
      </c>
      <c r="E91" s="359" t="s">
        <v>201</v>
      </c>
      <c r="F91" s="361">
        <v>7</v>
      </c>
      <c r="G91" s="362"/>
      <c r="H91" s="363">
        <f t="shared" si="1"/>
        <v>0</v>
      </c>
      <c r="K91" s="372"/>
      <c r="L91" s="373"/>
      <c r="M91" s="374"/>
      <c r="N91" s="374"/>
      <c r="O91" s="375"/>
      <c r="P91" s="376"/>
      <c r="Q91" s="376"/>
      <c r="R91" s="377"/>
      <c r="S91" s="358"/>
      <c r="T91" s="358"/>
    </row>
    <row r="92" spans="1:20" ht="26.85" customHeight="1">
      <c r="A92" s="359"/>
      <c r="B92" s="329"/>
      <c r="C92" s="378" t="s">
        <v>1774</v>
      </c>
      <c r="D92"/>
      <c r="E92" s="380" t="s">
        <v>98</v>
      </c>
      <c r="F92" s="361">
        <v>4</v>
      </c>
      <c r="G92" s="362"/>
      <c r="H92" s="363">
        <f t="shared" si="1"/>
        <v>0</v>
      </c>
      <c r="K92" s="372"/>
      <c r="L92" s="373"/>
      <c r="M92" s="374"/>
      <c r="N92" s="374"/>
      <c r="O92" s="375"/>
      <c r="P92" s="376"/>
      <c r="Q92" s="376"/>
      <c r="R92" s="377"/>
      <c r="S92" s="358"/>
      <c r="T92" s="358"/>
    </row>
    <row r="93" spans="1:20" ht="15" customHeight="1">
      <c r="A93" s="359"/>
      <c r="B93" s="329"/>
      <c r="K93" s="372"/>
      <c r="L93" s="373"/>
      <c r="M93" s="374"/>
      <c r="N93" s="374"/>
      <c r="O93" s="375"/>
      <c r="P93" s="376"/>
      <c r="Q93" s="376"/>
      <c r="R93" s="377"/>
      <c r="S93" s="358"/>
      <c r="T93" s="358"/>
    </row>
    <row r="94" spans="1:20" ht="15.75" customHeight="1">
      <c r="A94" s="359"/>
      <c r="H94" s="363" t="s">
        <v>1741</v>
      </c>
      <c r="K94" s="372"/>
      <c r="L94" s="373"/>
      <c r="M94" s="374"/>
      <c r="N94" s="374"/>
      <c r="O94" s="375"/>
      <c r="P94" s="376"/>
      <c r="Q94" s="376"/>
      <c r="R94" s="377"/>
      <c r="S94" s="358"/>
      <c r="T94" s="358"/>
    </row>
    <row r="95" spans="1:20" ht="12" customHeight="1">
      <c r="A95" s="359"/>
      <c r="B95" s="329" t="s">
        <v>1742</v>
      </c>
      <c r="C95" s="340" t="s">
        <v>1764</v>
      </c>
      <c r="H95" s="371">
        <f>SUM(H84:H92)</f>
        <v>0</v>
      </c>
      <c r="K95" s="372"/>
      <c r="L95" s="373"/>
      <c r="M95" s="374"/>
      <c r="N95" s="374"/>
      <c r="O95" s="375"/>
      <c r="P95" s="376"/>
      <c r="Q95" s="376"/>
      <c r="R95" s="377"/>
      <c r="S95" s="358"/>
      <c r="T95" s="358"/>
    </row>
    <row r="96" spans="2:20" ht="12.75" customHeight="1">
      <c r="B96"/>
      <c r="C96"/>
      <c r="D96"/>
      <c r="E96"/>
      <c r="F96"/>
      <c r="G96"/>
      <c r="H96"/>
      <c r="K96" s="372"/>
      <c r="L96" s="373"/>
      <c r="M96" s="374"/>
      <c r="N96" s="374"/>
      <c r="O96" s="375"/>
      <c r="P96" s="376"/>
      <c r="Q96" s="376"/>
      <c r="R96" s="377"/>
      <c r="S96" s="358"/>
      <c r="T96" s="358"/>
    </row>
    <row r="97" spans="3:20" ht="15" customHeight="1">
      <c r="C97" s="348" t="s">
        <v>1726</v>
      </c>
      <c r="H97" s="368"/>
      <c r="K97" s="372"/>
      <c r="L97" s="373"/>
      <c r="M97" s="374"/>
      <c r="N97" s="374"/>
      <c r="O97" s="375"/>
      <c r="P97" s="376"/>
      <c r="Q97" s="376"/>
      <c r="R97" s="377"/>
      <c r="S97" s="358"/>
      <c r="T97" s="358"/>
    </row>
    <row r="98" spans="1:20" ht="15.75" customHeight="1">
      <c r="A98" s="359"/>
      <c r="B98" s="329" t="s">
        <v>1729</v>
      </c>
      <c r="C98" s="340" t="s">
        <v>1775</v>
      </c>
      <c r="H98" s="368"/>
      <c r="K98" s="372"/>
      <c r="L98" s="373"/>
      <c r="M98" s="374"/>
      <c r="N98" s="374"/>
      <c r="O98" s="375"/>
      <c r="P98" s="376"/>
      <c r="Q98" s="376"/>
      <c r="R98" s="377"/>
      <c r="S98" s="358"/>
      <c r="T98" s="358"/>
    </row>
    <row r="99" spans="3:20" ht="15" customHeight="1">
      <c r="C99" s="340" t="s">
        <v>1733</v>
      </c>
      <c r="D99" s="360" t="s">
        <v>1</v>
      </c>
      <c r="E99" s="359" t="s">
        <v>1734</v>
      </c>
      <c r="F99" s="361" t="s">
        <v>1735</v>
      </c>
      <c r="G99" s="362" t="s">
        <v>1736</v>
      </c>
      <c r="H99" s="366" t="s">
        <v>1737</v>
      </c>
      <c r="K99" s="372"/>
      <c r="L99" s="373"/>
      <c r="M99" s="374"/>
      <c r="N99" s="374"/>
      <c r="O99" s="375"/>
      <c r="P99" s="376"/>
      <c r="Q99" s="376"/>
      <c r="R99" s="377"/>
      <c r="S99" s="358"/>
      <c r="T99" s="358"/>
    </row>
    <row r="100" spans="3:20" ht="14.25" customHeight="1">
      <c r="C100" s="340" t="s">
        <v>1776</v>
      </c>
      <c r="E100" s="359" t="s">
        <v>1740</v>
      </c>
      <c r="F100" s="361">
        <v>2</v>
      </c>
      <c r="G100" s="362"/>
      <c r="H100" s="366">
        <f>F100*G100</f>
        <v>0</v>
      </c>
      <c r="K100" s="372"/>
      <c r="L100" s="373"/>
      <c r="M100" s="374"/>
      <c r="N100" s="374"/>
      <c r="O100" s="375"/>
      <c r="P100" s="376"/>
      <c r="Q100" s="376"/>
      <c r="R100" s="377"/>
      <c r="S100" s="358"/>
      <c r="T100" s="358"/>
    </row>
    <row r="101" spans="2:20" ht="12.75" customHeight="1">
      <c r="B101" s="329" t="s">
        <v>1</v>
      </c>
      <c r="C101" s="340" t="s">
        <v>1777</v>
      </c>
      <c r="E101" s="359" t="s">
        <v>1740</v>
      </c>
      <c r="F101" s="361">
        <v>1</v>
      </c>
      <c r="G101" s="362"/>
      <c r="H101" s="366">
        <f>F101*G101</f>
        <v>0</v>
      </c>
      <c r="K101" s="372"/>
      <c r="L101" s="373"/>
      <c r="M101" s="374"/>
      <c r="N101" s="374"/>
      <c r="O101" s="375"/>
      <c r="P101" s="376"/>
      <c r="Q101" s="376"/>
      <c r="R101" s="377"/>
      <c r="S101" s="358"/>
      <c r="T101" s="358"/>
    </row>
    <row r="102" spans="1:20" ht="13.5" customHeight="1">
      <c r="A102" s="359"/>
      <c r="B102" s="329" t="s">
        <v>1</v>
      </c>
      <c r="C102" s="340" t="s">
        <v>1778</v>
      </c>
      <c r="E102" s="359" t="s">
        <v>1740</v>
      </c>
      <c r="F102" s="361">
        <v>1</v>
      </c>
      <c r="G102" s="362"/>
      <c r="H102" s="366">
        <f>F102*G102</f>
        <v>0</v>
      </c>
      <c r="K102" s="372"/>
      <c r="L102" s="373"/>
      <c r="M102" s="374"/>
      <c r="N102" s="374"/>
      <c r="O102" s="375"/>
      <c r="P102" s="376"/>
      <c r="Q102" s="376"/>
      <c r="R102" s="377"/>
      <c r="S102" s="358"/>
      <c r="T102" s="358"/>
    </row>
    <row r="103" spans="1:20" ht="14.25" customHeight="1">
      <c r="A103" s="359"/>
      <c r="B103" s="329"/>
      <c r="C103" s="340" t="s">
        <v>1779</v>
      </c>
      <c r="E103" s="359" t="s">
        <v>1740</v>
      </c>
      <c r="F103" s="361">
        <v>3</v>
      </c>
      <c r="G103" s="362"/>
      <c r="H103" s="366">
        <f>F103*G103</f>
        <v>0</v>
      </c>
      <c r="K103" s="372"/>
      <c r="L103" s="373"/>
      <c r="M103" s="374"/>
      <c r="N103" s="374"/>
      <c r="O103" s="375"/>
      <c r="P103" s="376"/>
      <c r="Q103" s="376"/>
      <c r="R103" s="377"/>
      <c r="S103" s="358"/>
      <c r="T103" s="358"/>
    </row>
    <row r="104" spans="1:20" ht="13.5" customHeight="1">
      <c r="A104" s="359"/>
      <c r="B104" s="329"/>
      <c r="C104" s="340" t="s">
        <v>1780</v>
      </c>
      <c r="E104" s="359" t="s">
        <v>1740</v>
      </c>
      <c r="F104" s="361">
        <v>8</v>
      </c>
      <c r="G104" s="362"/>
      <c r="H104" s="366">
        <f>F104*G104</f>
        <v>0</v>
      </c>
      <c r="K104" s="372"/>
      <c r="L104" s="373"/>
      <c r="M104" s="374"/>
      <c r="N104" s="374"/>
      <c r="O104" s="375"/>
      <c r="P104" s="376"/>
      <c r="Q104" s="376"/>
      <c r="R104" s="377"/>
      <c r="S104" s="358"/>
      <c r="T104" s="358"/>
    </row>
    <row r="105" spans="1:20" ht="13.5" customHeight="1">
      <c r="A105" s="359"/>
      <c r="B105" s="329"/>
      <c r="H105" s="366" t="s">
        <v>1741</v>
      </c>
      <c r="K105" s="372"/>
      <c r="L105" s="373"/>
      <c r="M105" s="374"/>
      <c r="N105" s="374"/>
      <c r="O105" s="375"/>
      <c r="P105" s="376"/>
      <c r="Q105" s="376"/>
      <c r="R105" s="377"/>
      <c r="S105" s="358"/>
      <c r="T105" s="358"/>
    </row>
    <row r="106" spans="1:20" ht="12.75" customHeight="1">
      <c r="A106" s="359"/>
      <c r="B106" s="329" t="s">
        <v>1742</v>
      </c>
      <c r="C106" s="340" t="s">
        <v>1726</v>
      </c>
      <c r="H106" s="371">
        <f>SUM(H100:H104)</f>
        <v>0</v>
      </c>
      <c r="K106" s="372"/>
      <c r="L106" s="373"/>
      <c r="M106" s="374"/>
      <c r="N106" s="374"/>
      <c r="O106" s="375"/>
      <c r="P106" s="376"/>
      <c r="Q106" s="376"/>
      <c r="R106" s="377"/>
      <c r="S106" s="358"/>
      <c r="T106" s="358"/>
    </row>
    <row r="107" spans="1:20" ht="12.75" customHeight="1">
      <c r="A107" s="359"/>
      <c r="B107"/>
      <c r="C107"/>
      <c r="D107"/>
      <c r="E107"/>
      <c r="F107"/>
      <c r="G107"/>
      <c r="H107"/>
      <c r="K107" s="372"/>
      <c r="L107" s="373"/>
      <c r="M107" s="374"/>
      <c r="N107" s="374"/>
      <c r="O107" s="375"/>
      <c r="P107" s="376"/>
      <c r="Q107" s="376"/>
      <c r="R107" s="377"/>
      <c r="S107" s="358"/>
      <c r="T107" s="358"/>
    </row>
    <row r="108" spans="2:20" ht="13.5" customHeight="1">
      <c r="B108"/>
      <c r="C108"/>
      <c r="D108"/>
      <c r="E108"/>
      <c r="F108"/>
      <c r="G108"/>
      <c r="H108"/>
      <c r="K108" s="372"/>
      <c r="L108" s="373"/>
      <c r="M108" s="374"/>
      <c r="N108" s="374"/>
      <c r="O108" s="375"/>
      <c r="P108" s="376"/>
      <c r="Q108" s="376"/>
      <c r="R108" s="377"/>
      <c r="S108" s="358"/>
      <c r="T108" s="358"/>
    </row>
    <row r="109" spans="2:20" ht="13.5" customHeight="1">
      <c r="B109"/>
      <c r="C109"/>
      <c r="D109"/>
      <c r="E109"/>
      <c r="F109"/>
      <c r="G109"/>
      <c r="H109"/>
      <c r="K109" s="372"/>
      <c r="L109" s="373"/>
      <c r="M109" s="374"/>
      <c r="N109" s="374"/>
      <c r="O109" s="375"/>
      <c r="P109" s="376"/>
      <c r="Q109" s="376"/>
      <c r="R109" s="377"/>
      <c r="S109" s="358"/>
      <c r="T109" s="358"/>
    </row>
    <row r="110" spans="1:20" ht="14.25" customHeight="1">
      <c r="A110" s="359"/>
      <c r="B110"/>
      <c r="C110"/>
      <c r="D110"/>
      <c r="E110"/>
      <c r="F110"/>
      <c r="G110"/>
      <c r="H110"/>
      <c r="K110" s="372"/>
      <c r="L110" s="373"/>
      <c r="M110" s="374"/>
      <c r="N110" s="374"/>
      <c r="O110" s="375"/>
      <c r="P110" s="376"/>
      <c r="Q110" s="376"/>
      <c r="R110" s="377"/>
      <c r="S110" s="358"/>
      <c r="T110" s="358"/>
    </row>
    <row r="111" spans="1:20" ht="13.5" customHeight="1">
      <c r="A111" s="359"/>
      <c r="B111"/>
      <c r="C111"/>
      <c r="D111"/>
      <c r="E111"/>
      <c r="F111"/>
      <c r="G111"/>
      <c r="H111"/>
      <c r="K111" s="372"/>
      <c r="L111" s="373"/>
      <c r="M111" s="374"/>
      <c r="N111" s="374"/>
      <c r="O111" s="375"/>
      <c r="P111" s="376"/>
      <c r="Q111" s="376"/>
      <c r="R111" s="377"/>
      <c r="S111" s="358"/>
      <c r="T111" s="358"/>
    </row>
    <row r="112" spans="1:20" ht="15" customHeight="1">
      <c r="A112" s="359"/>
      <c r="B112"/>
      <c r="C112"/>
      <c r="D112"/>
      <c r="E112"/>
      <c r="F112"/>
      <c r="G112"/>
      <c r="H112"/>
      <c r="K112" s="372"/>
      <c r="L112" s="373"/>
      <c r="M112" s="374"/>
      <c r="N112" s="374"/>
      <c r="O112" s="375"/>
      <c r="P112" s="376"/>
      <c r="Q112" s="376"/>
      <c r="R112" s="377"/>
      <c r="S112" s="358"/>
      <c r="T112" s="358"/>
    </row>
    <row r="113" spans="1:20" ht="12.75">
      <c r="A113" s="359"/>
      <c r="B113"/>
      <c r="C113"/>
      <c r="D113"/>
      <c r="E113"/>
      <c r="F113"/>
      <c r="G113"/>
      <c r="H113"/>
      <c r="L113" s="358"/>
      <c r="M113" s="374"/>
      <c r="N113" s="374"/>
      <c r="O113" s="375"/>
      <c r="P113" s="376"/>
      <c r="Q113" s="376"/>
      <c r="R113" s="377"/>
      <c r="S113" s="358"/>
      <c r="T113" s="358"/>
    </row>
    <row r="114" spans="1:20" ht="12.75">
      <c r="A114" s="359"/>
      <c r="B114"/>
      <c r="C114"/>
      <c r="D114"/>
      <c r="E114"/>
      <c r="F114"/>
      <c r="G114"/>
      <c r="H114"/>
      <c r="L114" s="358"/>
      <c r="M114" s="358"/>
      <c r="N114" s="358"/>
      <c r="O114" s="358"/>
      <c r="P114" s="358"/>
      <c r="Q114" s="358"/>
      <c r="R114" s="358"/>
      <c r="S114" s="358"/>
      <c r="T114" s="358"/>
    </row>
    <row r="115" spans="1:20" ht="12.75">
      <c r="A115" s="359"/>
      <c r="B115"/>
      <c r="C115"/>
      <c r="D115"/>
      <c r="E115"/>
      <c r="F115"/>
      <c r="G115"/>
      <c r="H115"/>
      <c r="L115" s="358"/>
      <c r="M115" s="358"/>
      <c r="N115" s="358"/>
      <c r="O115" s="358"/>
      <c r="P115" s="358"/>
      <c r="Q115" s="358"/>
      <c r="R115" s="358"/>
      <c r="S115" s="358"/>
      <c r="T115" s="358"/>
    </row>
    <row r="116" spans="2:20" ht="12.75">
      <c r="B116"/>
      <c r="C116"/>
      <c r="D116"/>
      <c r="E116"/>
      <c r="F116"/>
      <c r="G116"/>
      <c r="H116"/>
      <c r="L116" s="358"/>
      <c r="M116" s="358"/>
      <c r="N116" s="358"/>
      <c r="O116" s="358"/>
      <c r="P116" s="358"/>
      <c r="Q116" s="358"/>
      <c r="R116" s="358"/>
      <c r="S116" s="358"/>
      <c r="T116" s="358"/>
    </row>
    <row r="117" spans="2:20" ht="12.75">
      <c r="B117"/>
      <c r="C117"/>
      <c r="D117"/>
      <c r="E117"/>
      <c r="F117"/>
      <c r="G117"/>
      <c r="H117"/>
      <c r="L117" s="358"/>
      <c r="M117" s="358"/>
      <c r="N117" s="358"/>
      <c r="O117" s="358"/>
      <c r="P117" s="358"/>
      <c r="Q117" s="358"/>
      <c r="R117" s="358"/>
      <c r="S117" s="358"/>
      <c r="T117" s="358"/>
    </row>
    <row r="118" spans="1:20" ht="12.75">
      <c r="A118" s="359"/>
      <c r="B118"/>
      <c r="C118"/>
      <c r="D118"/>
      <c r="E118"/>
      <c r="F118"/>
      <c r="G118"/>
      <c r="H118"/>
      <c r="L118" s="358"/>
      <c r="M118" s="358"/>
      <c r="N118" s="358"/>
      <c r="O118" s="358"/>
      <c r="P118" s="358"/>
      <c r="Q118" s="358"/>
      <c r="R118" s="358"/>
      <c r="S118" s="358"/>
      <c r="T118" s="358"/>
    </row>
    <row r="119" spans="1:20" ht="12.75">
      <c r="A119" s="359"/>
      <c r="L119" s="358"/>
      <c r="M119" s="358"/>
      <c r="N119" s="358"/>
      <c r="O119" s="358"/>
      <c r="P119" s="358"/>
      <c r="Q119" s="358"/>
      <c r="R119" s="358"/>
      <c r="S119" s="358"/>
      <c r="T119" s="358"/>
    </row>
    <row r="120" spans="12:25" ht="12.75"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</row>
    <row r="121" spans="1:25" ht="12.75">
      <c r="A121" s="359"/>
      <c r="L121" s="358"/>
      <c r="M121" s="358"/>
      <c r="N121" s="358"/>
      <c r="O121" s="381"/>
      <c r="P121" s="382"/>
      <c r="Q121" s="383"/>
      <c r="R121" s="365"/>
      <c r="S121" s="384"/>
      <c r="T121" s="385"/>
      <c r="U121" s="358"/>
      <c r="V121" s="358"/>
      <c r="W121" s="358"/>
      <c r="X121" s="358"/>
      <c r="Y121" s="358"/>
    </row>
    <row r="122" spans="12:25" ht="12.75"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</row>
    <row r="123" spans="12:25" ht="12.75"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</row>
    <row r="124" spans="12:25" ht="91.65" customHeight="1">
      <c r="L124" s="358"/>
      <c r="M124" s="386"/>
      <c r="N124" s="386"/>
      <c r="O124" s="386"/>
      <c r="P124" s="386"/>
      <c r="Q124" s="386"/>
      <c r="R124" s="386"/>
      <c r="S124" s="386"/>
      <c r="T124" s="386"/>
      <c r="U124" s="386"/>
      <c r="V124" s="386"/>
      <c r="W124" s="386"/>
      <c r="X124" s="386"/>
      <c r="Y124" s="358"/>
    </row>
    <row r="125" spans="1:25" ht="36.6" customHeight="1">
      <c r="A125" s="359"/>
      <c r="L125" s="358"/>
      <c r="M125" s="387"/>
      <c r="N125" s="387"/>
      <c r="O125" s="387"/>
      <c r="P125" s="387"/>
      <c r="Q125" s="388"/>
      <c r="R125" s="389"/>
      <c r="S125" s="389"/>
      <c r="T125" s="389"/>
      <c r="U125" s="388"/>
      <c r="V125" s="388"/>
      <c r="W125" s="388"/>
      <c r="X125" s="389"/>
      <c r="Y125" s="358"/>
    </row>
    <row r="126" spans="1:25" ht="26.85" customHeight="1">
      <c r="A126" s="359"/>
      <c r="L126" s="358"/>
      <c r="M126" s="387"/>
      <c r="N126" s="387"/>
      <c r="O126" s="387"/>
      <c r="P126" s="387"/>
      <c r="Q126" s="388"/>
      <c r="R126" s="389"/>
      <c r="S126" s="389"/>
      <c r="T126" s="389"/>
      <c r="U126" s="388"/>
      <c r="V126" s="388"/>
      <c r="W126" s="388"/>
      <c r="X126" s="389"/>
      <c r="Y126" s="358"/>
    </row>
    <row r="127" spans="1:25" ht="26.1" customHeight="1">
      <c r="A127" s="359"/>
      <c r="L127" s="358"/>
      <c r="M127" s="387"/>
      <c r="N127" s="387"/>
      <c r="O127" s="387"/>
      <c r="P127" s="387"/>
      <c r="Q127" s="388"/>
      <c r="R127" s="389"/>
      <c r="S127" s="389"/>
      <c r="T127" s="389"/>
      <c r="U127" s="388"/>
      <c r="V127" s="388"/>
      <c r="W127" s="388"/>
      <c r="X127" s="389"/>
      <c r="Y127" s="358"/>
    </row>
    <row r="128" spans="1:25" ht="25.35" customHeight="1">
      <c r="A128" s="359"/>
      <c r="L128" s="358"/>
      <c r="M128" s="387"/>
      <c r="N128" s="387"/>
      <c r="O128" s="387"/>
      <c r="P128" s="387"/>
      <c r="Q128" s="388"/>
      <c r="R128" s="389"/>
      <c r="S128" s="389"/>
      <c r="T128" s="389"/>
      <c r="U128" s="388"/>
      <c r="V128" s="388"/>
      <c r="W128" s="388"/>
      <c r="X128" s="389"/>
      <c r="Y128" s="358"/>
    </row>
    <row r="129" spans="1:25" ht="28.35" customHeight="1">
      <c r="A129" s="359"/>
      <c r="L129" s="358"/>
      <c r="M129" s="387"/>
      <c r="N129" s="387"/>
      <c r="O129" s="387"/>
      <c r="P129" s="387"/>
      <c r="Q129" s="388"/>
      <c r="R129" s="389"/>
      <c r="S129" s="389"/>
      <c r="T129" s="389"/>
      <c r="U129" s="388"/>
      <c r="V129" s="388"/>
      <c r="W129" s="388"/>
      <c r="X129" s="389"/>
      <c r="Y129" s="358"/>
    </row>
    <row r="130" spans="12:25" ht="26.85" customHeight="1">
      <c r="L130" s="358"/>
      <c r="M130" s="387"/>
      <c r="N130" s="387"/>
      <c r="O130" s="387"/>
      <c r="P130" s="387"/>
      <c r="Q130" s="388"/>
      <c r="R130" s="389"/>
      <c r="S130" s="389"/>
      <c r="T130" s="389"/>
      <c r="U130" s="388"/>
      <c r="V130" s="388"/>
      <c r="W130" s="388"/>
      <c r="X130" s="389"/>
      <c r="Y130" s="358"/>
    </row>
    <row r="131" spans="1:25" ht="26.1" customHeight="1">
      <c r="A131" s="359"/>
      <c r="B131" s="329"/>
      <c r="E131" s="359"/>
      <c r="F131" s="361"/>
      <c r="G131" s="362"/>
      <c r="H131" s="363"/>
      <c r="L131" s="358"/>
      <c r="M131" s="387"/>
      <c r="N131" s="387"/>
      <c r="O131" s="387"/>
      <c r="P131" s="387"/>
      <c r="Q131" s="388"/>
      <c r="R131" s="389"/>
      <c r="S131" s="389"/>
      <c r="T131" s="389"/>
      <c r="U131" s="388"/>
      <c r="V131" s="388"/>
      <c r="W131" s="388"/>
      <c r="X131" s="389"/>
      <c r="Y131" s="358"/>
    </row>
    <row r="132" spans="1:25" ht="24.6" customHeight="1">
      <c r="A132" s="359"/>
      <c r="B132" s="329"/>
      <c r="E132" s="359"/>
      <c r="F132" s="361"/>
      <c r="G132" s="362"/>
      <c r="H132" s="363"/>
      <c r="L132" s="358"/>
      <c r="M132" s="387"/>
      <c r="N132" s="387"/>
      <c r="O132" s="387"/>
      <c r="P132" s="387"/>
      <c r="Q132" s="388"/>
      <c r="R132" s="389"/>
      <c r="S132" s="389"/>
      <c r="T132" s="389"/>
      <c r="U132" s="388"/>
      <c r="V132" s="388"/>
      <c r="W132" s="388"/>
      <c r="X132" s="389"/>
      <c r="Y132" s="358"/>
    </row>
    <row r="133" spans="1:25" ht="23.85" customHeight="1">
      <c r="A133" s="359"/>
      <c r="L133" s="358"/>
      <c r="M133" s="387"/>
      <c r="N133" s="387"/>
      <c r="O133" s="387"/>
      <c r="P133" s="387"/>
      <c r="Q133" s="388"/>
      <c r="R133" s="389"/>
      <c r="S133" s="389"/>
      <c r="T133" s="389"/>
      <c r="U133" s="388"/>
      <c r="V133" s="388"/>
      <c r="W133" s="388"/>
      <c r="X133" s="389"/>
      <c r="Y133" s="358"/>
    </row>
    <row r="134" spans="1:25" ht="23.85" customHeight="1">
      <c r="A134" s="359"/>
      <c r="H134" s="363"/>
      <c r="L134" s="358"/>
      <c r="M134" s="387"/>
      <c r="N134" s="387"/>
      <c r="O134" s="387"/>
      <c r="P134" s="387"/>
      <c r="Q134" s="388"/>
      <c r="R134" s="389"/>
      <c r="S134" s="389"/>
      <c r="T134" s="389"/>
      <c r="U134" s="388"/>
      <c r="V134" s="388"/>
      <c r="W134" s="388"/>
      <c r="X134" s="389"/>
      <c r="Y134" s="358"/>
    </row>
    <row r="135" spans="1:25" ht="23.85" customHeight="1">
      <c r="A135" s="359"/>
      <c r="B135" s="329"/>
      <c r="H135" s="363"/>
      <c r="L135" s="358"/>
      <c r="M135" s="387"/>
      <c r="N135" s="387"/>
      <c r="O135" s="387"/>
      <c r="P135" s="387"/>
      <c r="Q135" s="388"/>
      <c r="R135" s="389"/>
      <c r="S135" s="389"/>
      <c r="T135" s="389"/>
      <c r="U135" s="388"/>
      <c r="V135" s="388"/>
      <c r="W135" s="388"/>
      <c r="X135" s="389"/>
      <c r="Y135" s="358"/>
    </row>
    <row r="136" spans="1:25" ht="50.7" customHeight="1">
      <c r="A136" s="359"/>
      <c r="B136" s="390"/>
      <c r="C136" s="381"/>
      <c r="D136" s="391"/>
      <c r="E136" s="392"/>
      <c r="F136" s="393"/>
      <c r="G136" s="356"/>
      <c r="H136" s="357"/>
      <c r="I136" s="353"/>
      <c r="L136" s="358"/>
      <c r="M136" s="387"/>
      <c r="N136" s="387"/>
      <c r="O136" s="387"/>
      <c r="P136" s="387"/>
      <c r="Q136" s="388"/>
      <c r="R136" s="389"/>
      <c r="S136" s="389"/>
      <c r="T136" s="389"/>
      <c r="U136" s="388"/>
      <c r="V136" s="388"/>
      <c r="W136" s="388"/>
      <c r="X136" s="389"/>
      <c r="Y136" s="358"/>
    </row>
    <row r="137" spans="1:25" ht="23.85" customHeight="1">
      <c r="A137" s="359"/>
      <c r="B137" s="394"/>
      <c r="C137" s="395"/>
      <c r="D137" s="391"/>
      <c r="E137" s="392"/>
      <c r="F137" s="393"/>
      <c r="G137" s="356"/>
      <c r="H137" s="357"/>
      <c r="I137" s="353"/>
      <c r="L137" s="358"/>
      <c r="M137" s="387"/>
      <c r="N137" s="387"/>
      <c r="O137" s="387"/>
      <c r="P137" s="387"/>
      <c r="Q137" s="388"/>
      <c r="R137" s="389"/>
      <c r="S137" s="389"/>
      <c r="T137" s="389"/>
      <c r="U137" s="388"/>
      <c r="V137" s="388"/>
      <c r="W137" s="388"/>
      <c r="X137" s="389"/>
      <c r="Y137" s="358"/>
    </row>
    <row r="138" spans="1:25" ht="26.1" customHeight="1">
      <c r="A138" s="359"/>
      <c r="B138" s="394"/>
      <c r="C138" s="381"/>
      <c r="D138" s="391"/>
      <c r="E138" s="392"/>
      <c r="F138" s="393"/>
      <c r="G138" s="356"/>
      <c r="H138" s="357"/>
      <c r="I138" s="353"/>
      <c r="L138" s="358"/>
      <c r="M138" s="387"/>
      <c r="N138" s="387"/>
      <c r="O138" s="387"/>
      <c r="P138" s="387"/>
      <c r="Q138" s="388"/>
      <c r="R138" s="389"/>
      <c r="S138" s="389"/>
      <c r="T138" s="389"/>
      <c r="U138" s="388"/>
      <c r="V138" s="388"/>
      <c r="W138" s="388"/>
      <c r="X138" s="389"/>
      <c r="Y138" s="358"/>
    </row>
    <row r="139" spans="2:25" ht="12.75">
      <c r="B139" s="394"/>
      <c r="C139" s="381"/>
      <c r="D139" s="382"/>
      <c r="E139" s="383"/>
      <c r="F139" s="365"/>
      <c r="G139" s="384"/>
      <c r="H139" s="385"/>
      <c r="I139" s="353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</row>
    <row r="140" spans="2:25" ht="12.75">
      <c r="B140" s="394"/>
      <c r="C140" s="381"/>
      <c r="D140" s="391"/>
      <c r="E140" s="383"/>
      <c r="F140" s="365"/>
      <c r="G140" s="384"/>
      <c r="H140" s="385"/>
      <c r="I140" s="353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</row>
    <row r="142" ht="24.75" customHeight="1"/>
  </sheetData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87" r:id="rId3"/>
  <headerFooter alignWithMargins="0">
    <oddFooter>&amp;L&amp;9Zpracováno programem &amp;"Arial CE,Tučné"BUILDpower,  © RTS, a.s.&amp;R&amp;"Arial,Obyčejné"Strana &amp;P</oddFooter>
  </headerFooter>
  <colBreaks count="1" manualBreakCount="1">
    <brk id="9" max="16383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135</v>
      </c>
      <c r="D2" s="85" t="s">
        <v>133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132</v>
      </c>
      <c r="B5" s="98"/>
      <c r="C5" s="99" t="s">
        <v>133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'IO 05 IO 05 Rek'!E7</f>
        <v>0</v>
      </c>
      <c r="D15" s="137">
        <f>'IO 05 IO 05 Rek'!A15</f>
        <v>0</v>
      </c>
      <c r="E15" s="138"/>
      <c r="F15" s="139"/>
      <c r="G15" s="136">
        <f>'IO 05 IO 05 Rek'!I15</f>
        <v>0</v>
      </c>
    </row>
    <row r="16" spans="1:7" ht="15.9" customHeight="1">
      <c r="A16" s="134" t="s">
        <v>49</v>
      </c>
      <c r="B16" s="135" t="s">
        <v>50</v>
      </c>
      <c r="C16" s="136">
        <f>'IO 05 IO 05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'IO 05 IO 05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'IO 05 IO 05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'IO 05 IO 05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'IO 05 IO 05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7" sqref="F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135</v>
      </c>
      <c r="I1" s="179"/>
    </row>
    <row r="2" spans="1:9" ht="13.8" thickBot="1">
      <c r="A2" s="530" t="s">
        <v>73</v>
      </c>
      <c r="B2" s="531"/>
      <c r="C2" s="180" t="s">
        <v>134</v>
      </c>
      <c r="D2" s="181"/>
      <c r="E2" s="182"/>
      <c r="F2" s="181"/>
      <c r="G2" s="532" t="s">
        <v>133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+'IO 05 IO 05 Pol'!E14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9"/>
  <sheetViews>
    <sheetView showGridLines="0" showZeros="0" zoomScaleSheetLayoutView="100" workbookViewId="0" topLeftCell="A1">
      <selection activeCell="F28" sqref="F28"/>
    </sheetView>
  </sheetViews>
  <sheetFormatPr defaultColWidth="9.00390625" defaultRowHeight="12.75"/>
  <cols>
    <col min="1" max="1" width="0.12890625" style="0" customWidth="1"/>
    <col min="3" max="3" width="45.625" style="0" customWidth="1"/>
    <col min="4" max="4" width="47.00390625" style="0" customWidth="1"/>
    <col min="5" max="5" width="13.625" style="0" customWidth="1"/>
    <col min="257" max="257" width="0.12890625" style="0" customWidth="1"/>
    <col min="259" max="259" width="45.625" style="0" customWidth="1"/>
    <col min="260" max="260" width="6.50390625" style="0" customWidth="1"/>
    <col min="261" max="261" width="13.625" style="0" customWidth="1"/>
    <col min="513" max="513" width="0.12890625" style="0" customWidth="1"/>
    <col min="515" max="515" width="45.625" style="0" customWidth="1"/>
    <col min="516" max="516" width="6.50390625" style="0" customWidth="1"/>
    <col min="517" max="517" width="13.625" style="0" customWidth="1"/>
    <col min="769" max="769" width="0.12890625" style="0" customWidth="1"/>
    <col min="771" max="771" width="45.625" style="0" customWidth="1"/>
    <col min="772" max="772" width="6.50390625" style="0" customWidth="1"/>
    <col min="773" max="773" width="13.625" style="0" customWidth="1"/>
    <col min="1025" max="1025" width="0.12890625" style="0" customWidth="1"/>
    <col min="1027" max="1027" width="45.625" style="0" customWidth="1"/>
    <col min="1028" max="1028" width="6.50390625" style="0" customWidth="1"/>
    <col min="1029" max="1029" width="13.625" style="0" customWidth="1"/>
    <col min="1281" max="1281" width="0.12890625" style="0" customWidth="1"/>
    <col min="1283" max="1283" width="45.625" style="0" customWidth="1"/>
    <col min="1284" max="1284" width="6.50390625" style="0" customWidth="1"/>
    <col min="1285" max="1285" width="13.625" style="0" customWidth="1"/>
    <col min="1537" max="1537" width="0.12890625" style="0" customWidth="1"/>
    <col min="1539" max="1539" width="45.625" style="0" customWidth="1"/>
    <col min="1540" max="1540" width="6.50390625" style="0" customWidth="1"/>
    <col min="1541" max="1541" width="13.625" style="0" customWidth="1"/>
    <col min="1793" max="1793" width="0.12890625" style="0" customWidth="1"/>
    <col min="1795" max="1795" width="45.625" style="0" customWidth="1"/>
    <col min="1796" max="1796" width="6.50390625" style="0" customWidth="1"/>
    <col min="1797" max="1797" width="13.625" style="0" customWidth="1"/>
    <col min="2049" max="2049" width="0.12890625" style="0" customWidth="1"/>
    <col min="2051" max="2051" width="45.625" style="0" customWidth="1"/>
    <col min="2052" max="2052" width="6.50390625" style="0" customWidth="1"/>
    <col min="2053" max="2053" width="13.625" style="0" customWidth="1"/>
    <col min="2305" max="2305" width="0.12890625" style="0" customWidth="1"/>
    <col min="2307" max="2307" width="45.625" style="0" customWidth="1"/>
    <col min="2308" max="2308" width="6.50390625" style="0" customWidth="1"/>
    <col min="2309" max="2309" width="13.625" style="0" customWidth="1"/>
    <col min="2561" max="2561" width="0.12890625" style="0" customWidth="1"/>
    <col min="2563" max="2563" width="45.625" style="0" customWidth="1"/>
    <col min="2564" max="2564" width="6.50390625" style="0" customWidth="1"/>
    <col min="2565" max="2565" width="13.625" style="0" customWidth="1"/>
    <col min="2817" max="2817" width="0.12890625" style="0" customWidth="1"/>
    <col min="2819" max="2819" width="45.625" style="0" customWidth="1"/>
    <col min="2820" max="2820" width="6.50390625" style="0" customWidth="1"/>
    <col min="2821" max="2821" width="13.625" style="0" customWidth="1"/>
    <col min="3073" max="3073" width="0.12890625" style="0" customWidth="1"/>
    <col min="3075" max="3075" width="45.625" style="0" customWidth="1"/>
    <col min="3076" max="3076" width="6.50390625" style="0" customWidth="1"/>
    <col min="3077" max="3077" width="13.625" style="0" customWidth="1"/>
    <col min="3329" max="3329" width="0.12890625" style="0" customWidth="1"/>
    <col min="3331" max="3331" width="45.625" style="0" customWidth="1"/>
    <col min="3332" max="3332" width="6.50390625" style="0" customWidth="1"/>
    <col min="3333" max="3333" width="13.625" style="0" customWidth="1"/>
    <col min="3585" max="3585" width="0.12890625" style="0" customWidth="1"/>
    <col min="3587" max="3587" width="45.625" style="0" customWidth="1"/>
    <col min="3588" max="3588" width="6.50390625" style="0" customWidth="1"/>
    <col min="3589" max="3589" width="13.625" style="0" customWidth="1"/>
    <col min="3841" max="3841" width="0.12890625" style="0" customWidth="1"/>
    <col min="3843" max="3843" width="45.625" style="0" customWidth="1"/>
    <col min="3844" max="3844" width="6.50390625" style="0" customWidth="1"/>
    <col min="3845" max="3845" width="13.625" style="0" customWidth="1"/>
    <col min="4097" max="4097" width="0.12890625" style="0" customWidth="1"/>
    <col min="4099" max="4099" width="45.625" style="0" customWidth="1"/>
    <col min="4100" max="4100" width="6.50390625" style="0" customWidth="1"/>
    <col min="4101" max="4101" width="13.625" style="0" customWidth="1"/>
    <col min="4353" max="4353" width="0.12890625" style="0" customWidth="1"/>
    <col min="4355" max="4355" width="45.625" style="0" customWidth="1"/>
    <col min="4356" max="4356" width="6.50390625" style="0" customWidth="1"/>
    <col min="4357" max="4357" width="13.625" style="0" customWidth="1"/>
    <col min="4609" max="4609" width="0.12890625" style="0" customWidth="1"/>
    <col min="4611" max="4611" width="45.625" style="0" customWidth="1"/>
    <col min="4612" max="4612" width="6.50390625" style="0" customWidth="1"/>
    <col min="4613" max="4613" width="13.625" style="0" customWidth="1"/>
    <col min="4865" max="4865" width="0.12890625" style="0" customWidth="1"/>
    <col min="4867" max="4867" width="45.625" style="0" customWidth="1"/>
    <col min="4868" max="4868" width="6.50390625" style="0" customWidth="1"/>
    <col min="4869" max="4869" width="13.625" style="0" customWidth="1"/>
    <col min="5121" max="5121" width="0.12890625" style="0" customWidth="1"/>
    <col min="5123" max="5123" width="45.625" style="0" customWidth="1"/>
    <col min="5124" max="5124" width="6.50390625" style="0" customWidth="1"/>
    <col min="5125" max="5125" width="13.625" style="0" customWidth="1"/>
    <col min="5377" max="5377" width="0.12890625" style="0" customWidth="1"/>
    <col min="5379" max="5379" width="45.625" style="0" customWidth="1"/>
    <col min="5380" max="5380" width="6.50390625" style="0" customWidth="1"/>
    <col min="5381" max="5381" width="13.625" style="0" customWidth="1"/>
    <col min="5633" max="5633" width="0.12890625" style="0" customWidth="1"/>
    <col min="5635" max="5635" width="45.625" style="0" customWidth="1"/>
    <col min="5636" max="5636" width="6.50390625" style="0" customWidth="1"/>
    <col min="5637" max="5637" width="13.625" style="0" customWidth="1"/>
    <col min="5889" max="5889" width="0.12890625" style="0" customWidth="1"/>
    <col min="5891" max="5891" width="45.625" style="0" customWidth="1"/>
    <col min="5892" max="5892" width="6.50390625" style="0" customWidth="1"/>
    <col min="5893" max="5893" width="13.625" style="0" customWidth="1"/>
    <col min="6145" max="6145" width="0.12890625" style="0" customWidth="1"/>
    <col min="6147" max="6147" width="45.625" style="0" customWidth="1"/>
    <col min="6148" max="6148" width="6.50390625" style="0" customWidth="1"/>
    <col min="6149" max="6149" width="13.625" style="0" customWidth="1"/>
    <col min="6401" max="6401" width="0.12890625" style="0" customWidth="1"/>
    <col min="6403" max="6403" width="45.625" style="0" customWidth="1"/>
    <col min="6404" max="6404" width="6.50390625" style="0" customWidth="1"/>
    <col min="6405" max="6405" width="13.625" style="0" customWidth="1"/>
    <col min="6657" max="6657" width="0.12890625" style="0" customWidth="1"/>
    <col min="6659" max="6659" width="45.625" style="0" customWidth="1"/>
    <col min="6660" max="6660" width="6.50390625" style="0" customWidth="1"/>
    <col min="6661" max="6661" width="13.625" style="0" customWidth="1"/>
    <col min="6913" max="6913" width="0.12890625" style="0" customWidth="1"/>
    <col min="6915" max="6915" width="45.625" style="0" customWidth="1"/>
    <col min="6916" max="6916" width="6.50390625" style="0" customWidth="1"/>
    <col min="6917" max="6917" width="13.625" style="0" customWidth="1"/>
    <col min="7169" max="7169" width="0.12890625" style="0" customWidth="1"/>
    <col min="7171" max="7171" width="45.625" style="0" customWidth="1"/>
    <col min="7172" max="7172" width="6.50390625" style="0" customWidth="1"/>
    <col min="7173" max="7173" width="13.625" style="0" customWidth="1"/>
    <col min="7425" max="7425" width="0.12890625" style="0" customWidth="1"/>
    <col min="7427" max="7427" width="45.625" style="0" customWidth="1"/>
    <col min="7428" max="7428" width="6.50390625" style="0" customWidth="1"/>
    <col min="7429" max="7429" width="13.625" style="0" customWidth="1"/>
    <col min="7681" max="7681" width="0.12890625" style="0" customWidth="1"/>
    <col min="7683" max="7683" width="45.625" style="0" customWidth="1"/>
    <col min="7684" max="7684" width="6.50390625" style="0" customWidth="1"/>
    <col min="7685" max="7685" width="13.625" style="0" customWidth="1"/>
    <col min="7937" max="7937" width="0.12890625" style="0" customWidth="1"/>
    <col min="7939" max="7939" width="45.625" style="0" customWidth="1"/>
    <col min="7940" max="7940" width="6.50390625" style="0" customWidth="1"/>
    <col min="7941" max="7941" width="13.625" style="0" customWidth="1"/>
    <col min="8193" max="8193" width="0.12890625" style="0" customWidth="1"/>
    <col min="8195" max="8195" width="45.625" style="0" customWidth="1"/>
    <col min="8196" max="8196" width="6.50390625" style="0" customWidth="1"/>
    <col min="8197" max="8197" width="13.625" style="0" customWidth="1"/>
    <col min="8449" max="8449" width="0.12890625" style="0" customWidth="1"/>
    <col min="8451" max="8451" width="45.625" style="0" customWidth="1"/>
    <col min="8452" max="8452" width="6.50390625" style="0" customWidth="1"/>
    <col min="8453" max="8453" width="13.625" style="0" customWidth="1"/>
    <col min="8705" max="8705" width="0.12890625" style="0" customWidth="1"/>
    <col min="8707" max="8707" width="45.625" style="0" customWidth="1"/>
    <col min="8708" max="8708" width="6.50390625" style="0" customWidth="1"/>
    <col min="8709" max="8709" width="13.625" style="0" customWidth="1"/>
    <col min="8961" max="8961" width="0.12890625" style="0" customWidth="1"/>
    <col min="8963" max="8963" width="45.625" style="0" customWidth="1"/>
    <col min="8964" max="8964" width="6.50390625" style="0" customWidth="1"/>
    <col min="8965" max="8965" width="13.625" style="0" customWidth="1"/>
    <col min="9217" max="9217" width="0.12890625" style="0" customWidth="1"/>
    <col min="9219" max="9219" width="45.625" style="0" customWidth="1"/>
    <col min="9220" max="9220" width="6.50390625" style="0" customWidth="1"/>
    <col min="9221" max="9221" width="13.625" style="0" customWidth="1"/>
    <col min="9473" max="9473" width="0.12890625" style="0" customWidth="1"/>
    <col min="9475" max="9475" width="45.625" style="0" customWidth="1"/>
    <col min="9476" max="9476" width="6.50390625" style="0" customWidth="1"/>
    <col min="9477" max="9477" width="13.625" style="0" customWidth="1"/>
    <col min="9729" max="9729" width="0.12890625" style="0" customWidth="1"/>
    <col min="9731" max="9731" width="45.625" style="0" customWidth="1"/>
    <col min="9732" max="9732" width="6.50390625" style="0" customWidth="1"/>
    <col min="9733" max="9733" width="13.625" style="0" customWidth="1"/>
    <col min="9985" max="9985" width="0.12890625" style="0" customWidth="1"/>
    <col min="9987" max="9987" width="45.625" style="0" customWidth="1"/>
    <col min="9988" max="9988" width="6.50390625" style="0" customWidth="1"/>
    <col min="9989" max="9989" width="13.625" style="0" customWidth="1"/>
    <col min="10241" max="10241" width="0.12890625" style="0" customWidth="1"/>
    <col min="10243" max="10243" width="45.625" style="0" customWidth="1"/>
    <col min="10244" max="10244" width="6.50390625" style="0" customWidth="1"/>
    <col min="10245" max="10245" width="13.625" style="0" customWidth="1"/>
    <col min="10497" max="10497" width="0.12890625" style="0" customWidth="1"/>
    <col min="10499" max="10499" width="45.625" style="0" customWidth="1"/>
    <col min="10500" max="10500" width="6.50390625" style="0" customWidth="1"/>
    <col min="10501" max="10501" width="13.625" style="0" customWidth="1"/>
    <col min="10753" max="10753" width="0.12890625" style="0" customWidth="1"/>
    <col min="10755" max="10755" width="45.625" style="0" customWidth="1"/>
    <col min="10756" max="10756" width="6.50390625" style="0" customWidth="1"/>
    <col min="10757" max="10757" width="13.625" style="0" customWidth="1"/>
    <col min="11009" max="11009" width="0.12890625" style="0" customWidth="1"/>
    <col min="11011" max="11011" width="45.625" style="0" customWidth="1"/>
    <col min="11012" max="11012" width="6.50390625" style="0" customWidth="1"/>
    <col min="11013" max="11013" width="13.625" style="0" customWidth="1"/>
    <col min="11265" max="11265" width="0.12890625" style="0" customWidth="1"/>
    <col min="11267" max="11267" width="45.625" style="0" customWidth="1"/>
    <col min="11268" max="11268" width="6.50390625" style="0" customWidth="1"/>
    <col min="11269" max="11269" width="13.625" style="0" customWidth="1"/>
    <col min="11521" max="11521" width="0.12890625" style="0" customWidth="1"/>
    <col min="11523" max="11523" width="45.625" style="0" customWidth="1"/>
    <col min="11524" max="11524" width="6.50390625" style="0" customWidth="1"/>
    <col min="11525" max="11525" width="13.625" style="0" customWidth="1"/>
    <col min="11777" max="11777" width="0.12890625" style="0" customWidth="1"/>
    <col min="11779" max="11779" width="45.625" style="0" customWidth="1"/>
    <col min="11780" max="11780" width="6.50390625" style="0" customWidth="1"/>
    <col min="11781" max="11781" width="13.625" style="0" customWidth="1"/>
    <col min="12033" max="12033" width="0.12890625" style="0" customWidth="1"/>
    <col min="12035" max="12035" width="45.625" style="0" customWidth="1"/>
    <col min="12036" max="12036" width="6.50390625" style="0" customWidth="1"/>
    <col min="12037" max="12037" width="13.625" style="0" customWidth="1"/>
    <col min="12289" max="12289" width="0.12890625" style="0" customWidth="1"/>
    <col min="12291" max="12291" width="45.625" style="0" customWidth="1"/>
    <col min="12292" max="12292" width="6.50390625" style="0" customWidth="1"/>
    <col min="12293" max="12293" width="13.625" style="0" customWidth="1"/>
    <col min="12545" max="12545" width="0.12890625" style="0" customWidth="1"/>
    <col min="12547" max="12547" width="45.625" style="0" customWidth="1"/>
    <col min="12548" max="12548" width="6.50390625" style="0" customWidth="1"/>
    <col min="12549" max="12549" width="13.625" style="0" customWidth="1"/>
    <col min="12801" max="12801" width="0.12890625" style="0" customWidth="1"/>
    <col min="12803" max="12803" width="45.625" style="0" customWidth="1"/>
    <col min="12804" max="12804" width="6.50390625" style="0" customWidth="1"/>
    <col min="12805" max="12805" width="13.625" style="0" customWidth="1"/>
    <col min="13057" max="13057" width="0.12890625" style="0" customWidth="1"/>
    <col min="13059" max="13059" width="45.625" style="0" customWidth="1"/>
    <col min="13060" max="13060" width="6.50390625" style="0" customWidth="1"/>
    <col min="13061" max="13061" width="13.625" style="0" customWidth="1"/>
    <col min="13313" max="13313" width="0.12890625" style="0" customWidth="1"/>
    <col min="13315" max="13315" width="45.625" style="0" customWidth="1"/>
    <col min="13316" max="13316" width="6.50390625" style="0" customWidth="1"/>
    <col min="13317" max="13317" width="13.625" style="0" customWidth="1"/>
    <col min="13569" max="13569" width="0.12890625" style="0" customWidth="1"/>
    <col min="13571" max="13571" width="45.625" style="0" customWidth="1"/>
    <col min="13572" max="13572" width="6.50390625" style="0" customWidth="1"/>
    <col min="13573" max="13573" width="13.625" style="0" customWidth="1"/>
    <col min="13825" max="13825" width="0.12890625" style="0" customWidth="1"/>
    <col min="13827" max="13827" width="45.625" style="0" customWidth="1"/>
    <col min="13828" max="13828" width="6.50390625" style="0" customWidth="1"/>
    <col min="13829" max="13829" width="13.625" style="0" customWidth="1"/>
    <col min="14081" max="14081" width="0.12890625" style="0" customWidth="1"/>
    <col min="14083" max="14083" width="45.625" style="0" customWidth="1"/>
    <col min="14084" max="14084" width="6.50390625" style="0" customWidth="1"/>
    <col min="14085" max="14085" width="13.625" style="0" customWidth="1"/>
    <col min="14337" max="14337" width="0.12890625" style="0" customWidth="1"/>
    <col min="14339" max="14339" width="45.625" style="0" customWidth="1"/>
    <col min="14340" max="14340" width="6.50390625" style="0" customWidth="1"/>
    <col min="14341" max="14341" width="13.625" style="0" customWidth="1"/>
    <col min="14593" max="14593" width="0.12890625" style="0" customWidth="1"/>
    <col min="14595" max="14595" width="45.625" style="0" customWidth="1"/>
    <col min="14596" max="14596" width="6.50390625" style="0" customWidth="1"/>
    <col min="14597" max="14597" width="13.625" style="0" customWidth="1"/>
    <col min="14849" max="14849" width="0.12890625" style="0" customWidth="1"/>
    <col min="14851" max="14851" width="45.625" style="0" customWidth="1"/>
    <col min="14852" max="14852" width="6.50390625" style="0" customWidth="1"/>
    <col min="14853" max="14853" width="13.625" style="0" customWidth="1"/>
    <col min="15105" max="15105" width="0.12890625" style="0" customWidth="1"/>
    <col min="15107" max="15107" width="45.625" style="0" customWidth="1"/>
    <col min="15108" max="15108" width="6.50390625" style="0" customWidth="1"/>
    <col min="15109" max="15109" width="13.625" style="0" customWidth="1"/>
    <col min="15361" max="15361" width="0.12890625" style="0" customWidth="1"/>
    <col min="15363" max="15363" width="45.625" style="0" customWidth="1"/>
    <col min="15364" max="15364" width="6.50390625" style="0" customWidth="1"/>
    <col min="15365" max="15365" width="13.625" style="0" customWidth="1"/>
    <col min="15617" max="15617" width="0.12890625" style="0" customWidth="1"/>
    <col min="15619" max="15619" width="45.625" style="0" customWidth="1"/>
    <col min="15620" max="15620" width="6.50390625" style="0" customWidth="1"/>
    <col min="15621" max="15621" width="13.625" style="0" customWidth="1"/>
    <col min="15873" max="15873" width="0.12890625" style="0" customWidth="1"/>
    <col min="15875" max="15875" width="45.625" style="0" customWidth="1"/>
    <col min="15876" max="15876" width="6.50390625" style="0" customWidth="1"/>
    <col min="15877" max="15877" width="13.625" style="0" customWidth="1"/>
    <col min="16129" max="16129" width="0.12890625" style="0" customWidth="1"/>
    <col min="16131" max="16131" width="45.625" style="0" customWidth="1"/>
    <col min="16132" max="16132" width="6.50390625" style="0" customWidth="1"/>
    <col min="16133" max="16133" width="13.625" style="0" customWidth="1"/>
  </cols>
  <sheetData>
    <row r="2" spans="2:6" ht="12.75">
      <c r="B2" s="396"/>
      <c r="C2" s="397" t="s">
        <v>1781</v>
      </c>
      <c r="D2" s="396"/>
      <c r="E2" s="396"/>
      <c r="F2" s="396"/>
    </row>
    <row r="3" spans="2:6" ht="12.75">
      <c r="B3" s="396"/>
      <c r="C3" s="397"/>
      <c r="D3" s="396"/>
      <c r="E3" s="396"/>
      <c r="F3" s="396"/>
    </row>
    <row r="4" spans="2:6" ht="12.75">
      <c r="B4" s="398"/>
      <c r="C4" s="399"/>
      <c r="D4" s="398"/>
      <c r="E4" s="398"/>
      <c r="F4" s="398"/>
    </row>
    <row r="5" spans="2:6" ht="12.75">
      <c r="B5" s="396"/>
      <c r="C5" s="398" t="str">
        <f>'[1]elektroinstalace'!C10</f>
        <v>CELKEM - MONTÁŽ ELEKTROINSTALACE</v>
      </c>
      <c r="D5" s="396"/>
      <c r="E5" s="400">
        <f>+G25+G26</f>
        <v>0</v>
      </c>
      <c r="F5" s="400"/>
    </row>
    <row r="6" spans="2:6" ht="12.75">
      <c r="B6" s="396"/>
      <c r="C6" s="398"/>
      <c r="D6" s="396"/>
      <c r="E6" s="400"/>
      <c r="F6" s="400"/>
    </row>
    <row r="7" spans="2:6" ht="12.75">
      <c r="B7" s="396"/>
      <c r="C7" s="398" t="s">
        <v>1782</v>
      </c>
      <c r="D7" s="396"/>
      <c r="E7" s="400">
        <f>+G31+G32+G33+G34</f>
        <v>0</v>
      </c>
      <c r="F7" s="400"/>
    </row>
    <row r="8" spans="2:6" ht="12.75">
      <c r="B8" s="396"/>
      <c r="C8" s="398"/>
      <c r="D8" s="396"/>
      <c r="E8" s="400"/>
      <c r="F8" s="400"/>
    </row>
    <row r="9" spans="2:6" ht="12.75">
      <c r="B9" s="396"/>
      <c r="C9" s="398"/>
      <c r="D9" s="396"/>
      <c r="E9" s="400"/>
      <c r="F9" s="400"/>
    </row>
    <row r="10" spans="2:6" ht="12.75">
      <c r="B10" s="396"/>
      <c r="C10" s="369"/>
      <c r="D10" s="396"/>
      <c r="E10" s="400"/>
      <c r="F10" s="400"/>
    </row>
    <row r="11" spans="2:6" ht="12.75">
      <c r="B11" s="396"/>
      <c r="C11" s="369" t="s">
        <v>1783</v>
      </c>
      <c r="D11" s="396"/>
      <c r="E11" s="400">
        <f>(E5+E7)*0.02</f>
        <v>0</v>
      </c>
      <c r="F11" s="401"/>
    </row>
    <row r="12" spans="2:8" ht="12.75">
      <c r="B12" s="396"/>
      <c r="C12" s="399"/>
      <c r="D12" s="396"/>
      <c r="E12" s="400"/>
      <c r="F12" s="401"/>
      <c r="H12" s="402"/>
    </row>
    <row r="13" spans="2:6" ht="12.75">
      <c r="B13" s="396"/>
      <c r="C13" s="399"/>
      <c r="D13" s="396"/>
      <c r="E13" s="400"/>
      <c r="F13" s="401"/>
    </row>
    <row r="14" spans="2:6" ht="12.75">
      <c r="B14" s="396"/>
      <c r="C14" s="403" t="s">
        <v>1784</v>
      </c>
      <c r="D14" s="396"/>
      <c r="E14" s="404">
        <f>SUM(E5:E11)</f>
        <v>0</v>
      </c>
      <c r="F14" s="400"/>
    </row>
    <row r="15" spans="2:6" ht="12.75">
      <c r="B15" s="396"/>
      <c r="C15" s="398"/>
      <c r="D15" s="396"/>
      <c r="E15" s="400"/>
      <c r="F15" s="400"/>
    </row>
    <row r="16" spans="2:6" ht="12.75">
      <c r="B16" s="396"/>
      <c r="C16" s="398"/>
      <c r="D16" s="396"/>
      <c r="E16" s="400"/>
      <c r="F16" s="400"/>
    </row>
    <row r="17" spans="2:7" ht="12.75">
      <c r="B17" s="407" t="s">
        <v>1785</v>
      </c>
      <c r="C17" s="407" t="s">
        <v>1786</v>
      </c>
      <c r="D17" s="407" t="s">
        <v>1787</v>
      </c>
      <c r="E17" s="407" t="s">
        <v>1788</v>
      </c>
      <c r="F17" s="407" t="s">
        <v>1789</v>
      </c>
      <c r="G17" s="407" t="s">
        <v>1790</v>
      </c>
    </row>
    <row r="18" spans="2:7" ht="12.75">
      <c r="B18" s="407" t="s">
        <v>1791</v>
      </c>
      <c r="C18" s="407" t="s">
        <v>1792</v>
      </c>
      <c r="D18" s="407"/>
      <c r="E18" s="407"/>
      <c r="F18" s="407"/>
      <c r="G18" s="407"/>
    </row>
    <row r="19" spans="2:7" ht="12.75">
      <c r="B19" s="407"/>
      <c r="C19" s="407"/>
      <c r="D19" s="407"/>
      <c r="E19" s="407"/>
      <c r="F19" s="407"/>
      <c r="G19" s="407"/>
    </row>
    <row r="20" spans="2:7" ht="12.75">
      <c r="B20" s="407">
        <v>1</v>
      </c>
      <c r="C20" s="407" t="s">
        <v>201</v>
      </c>
      <c r="D20" s="338" t="s">
        <v>1793</v>
      </c>
      <c r="E20" s="407">
        <v>50</v>
      </c>
      <c r="F20" s="408"/>
      <c r="G20" s="408">
        <f>E20*F20</f>
        <v>0</v>
      </c>
    </row>
    <row r="21" spans="2:7" ht="12.75">
      <c r="B21" s="407">
        <v>2</v>
      </c>
      <c r="C21" s="407" t="s">
        <v>201</v>
      </c>
      <c r="D21" s="338" t="s">
        <v>1794</v>
      </c>
      <c r="E21" s="407">
        <v>44</v>
      </c>
      <c r="F21" s="408"/>
      <c r="G21" s="408">
        <f>E21*F21</f>
        <v>0</v>
      </c>
    </row>
    <row r="22" spans="2:7" ht="12.75">
      <c r="B22" s="407">
        <v>3</v>
      </c>
      <c r="C22" s="407" t="s">
        <v>1740</v>
      </c>
      <c r="D22" s="338" t="s">
        <v>1795</v>
      </c>
      <c r="E22" s="407">
        <v>4</v>
      </c>
      <c r="F22" s="408"/>
      <c r="G22" s="408">
        <f>E22*F22</f>
        <v>0</v>
      </c>
    </row>
    <row r="23" spans="2:7" ht="12.75">
      <c r="B23" s="396">
        <v>4</v>
      </c>
      <c r="C23" s="409" t="s">
        <v>201</v>
      </c>
      <c r="D23" s="398" t="s">
        <v>1796</v>
      </c>
      <c r="E23" s="396">
        <v>4</v>
      </c>
      <c r="F23" s="400"/>
      <c r="G23" s="400">
        <f>E23*F23</f>
        <v>0</v>
      </c>
    </row>
    <row r="24" spans="2:7" ht="12.75">
      <c r="B24" s="396">
        <v>5</v>
      </c>
      <c r="C24" s="409" t="s">
        <v>201</v>
      </c>
      <c r="D24" s="369" t="s">
        <v>1797</v>
      </c>
      <c r="E24" s="396">
        <v>44</v>
      </c>
      <c r="F24" s="400"/>
      <c r="G24" s="400">
        <f>E24*F24</f>
        <v>0</v>
      </c>
    </row>
    <row r="25" spans="2:7" ht="12.75">
      <c r="B25" s="410" t="s">
        <v>1798</v>
      </c>
      <c r="C25" s="407"/>
      <c r="D25" s="410"/>
      <c r="E25" s="407"/>
      <c r="F25" s="408"/>
      <c r="G25" s="411">
        <f>SUM(G20:G24)</f>
        <v>0</v>
      </c>
    </row>
    <row r="26" spans="2:7" ht="12.75">
      <c r="B26" s="407"/>
      <c r="C26" s="407"/>
      <c r="D26" s="338" t="s">
        <v>1799</v>
      </c>
      <c r="E26" s="407"/>
      <c r="F26" s="408"/>
      <c r="G26" s="408">
        <f>G25*0.045</f>
        <v>0</v>
      </c>
    </row>
    <row r="27" spans="2:7" ht="12.75">
      <c r="B27" s="407"/>
      <c r="C27" s="407"/>
      <c r="D27" s="338"/>
      <c r="E27" s="407"/>
      <c r="F27" s="408"/>
      <c r="G27" s="408"/>
    </row>
    <row r="28" spans="2:7" ht="12.75">
      <c r="B28" s="407">
        <v>1</v>
      </c>
      <c r="C28" s="407" t="s">
        <v>201</v>
      </c>
      <c r="D28" s="338" t="s">
        <v>1793</v>
      </c>
      <c r="E28" s="407">
        <v>50</v>
      </c>
      <c r="F28" s="408"/>
      <c r="G28" s="408">
        <f>E28*F28</f>
        <v>0</v>
      </c>
    </row>
    <row r="29" spans="2:7" ht="12.75">
      <c r="B29" s="396">
        <v>2</v>
      </c>
      <c r="C29" s="409" t="s">
        <v>201</v>
      </c>
      <c r="D29" s="398" t="s">
        <v>1796</v>
      </c>
      <c r="E29" s="396">
        <v>4</v>
      </c>
      <c r="F29" s="400"/>
      <c r="G29" s="400">
        <f>E29*F29</f>
        <v>0</v>
      </c>
    </row>
    <row r="30" spans="2:7" ht="12.75">
      <c r="B30" s="396">
        <v>3</v>
      </c>
      <c r="C30" s="409" t="s">
        <v>201</v>
      </c>
      <c r="D30" s="369" t="s">
        <v>1797</v>
      </c>
      <c r="E30" s="396">
        <v>44</v>
      </c>
      <c r="F30" s="400"/>
      <c r="G30" s="400">
        <f>E30*F30</f>
        <v>0</v>
      </c>
    </row>
    <row r="31" spans="2:7" ht="12.75">
      <c r="B31" s="410" t="s">
        <v>1782</v>
      </c>
      <c r="C31" s="407"/>
      <c r="D31" s="410"/>
      <c r="E31" s="407"/>
      <c r="F31" s="408"/>
      <c r="G31" s="411">
        <f>SUM(G28:G30)</f>
        <v>0</v>
      </c>
    </row>
    <row r="32" spans="2:7" ht="12.75">
      <c r="B32" s="407"/>
      <c r="C32" s="407"/>
      <c r="D32" s="338" t="s">
        <v>1800</v>
      </c>
      <c r="E32" s="407"/>
      <c r="F32" s="408"/>
      <c r="G32" s="408">
        <f>G31*0.03</f>
        <v>0</v>
      </c>
    </row>
    <row r="33" spans="2:7" ht="12.75">
      <c r="B33" s="407"/>
      <c r="C33" s="407"/>
      <c r="D33" s="338" t="s">
        <v>1801</v>
      </c>
      <c r="E33" s="407"/>
      <c r="F33" s="408"/>
      <c r="G33" s="408">
        <f>G31*0.02</f>
        <v>0</v>
      </c>
    </row>
    <row r="34" spans="2:7" ht="12.75">
      <c r="B34" s="407"/>
      <c r="C34" s="407"/>
      <c r="D34" s="338" t="s">
        <v>1802</v>
      </c>
      <c r="E34" s="407"/>
      <c r="F34" s="408"/>
      <c r="G34" s="408">
        <f>G31*0.03</f>
        <v>0</v>
      </c>
    </row>
    <row r="35" spans="2:6" ht="12.75">
      <c r="B35" s="405"/>
      <c r="D35" s="405"/>
      <c r="E35" s="406"/>
      <c r="F35" s="406"/>
    </row>
    <row r="36" spans="2:6" ht="12.75">
      <c r="B36" s="405"/>
      <c r="D36" s="405"/>
      <c r="E36" s="406"/>
      <c r="F36" s="406"/>
    </row>
    <row r="37" spans="2:6" ht="12.75">
      <c r="B37" s="405"/>
      <c r="D37" s="405"/>
      <c r="E37" s="406"/>
      <c r="F37" s="406"/>
    </row>
    <row r="38" spans="2:6" ht="12.75">
      <c r="B38" s="405"/>
      <c r="D38" s="405"/>
      <c r="E38" s="406"/>
      <c r="F38" s="406"/>
    </row>
    <row r="39" spans="2:6" ht="12.75">
      <c r="B39" s="405"/>
      <c r="D39" s="405"/>
      <c r="E39" s="406"/>
      <c r="F39" s="406"/>
    </row>
    <row r="40" spans="2:6" ht="12.75">
      <c r="B40" s="405"/>
      <c r="D40" s="405"/>
      <c r="E40" s="406"/>
      <c r="F40" s="406"/>
    </row>
    <row r="41" spans="2:6" ht="12.75">
      <c r="B41" s="405"/>
      <c r="D41" s="405"/>
      <c r="E41" s="406"/>
      <c r="F41" s="406"/>
    </row>
    <row r="42" spans="2:6" ht="12.75">
      <c r="B42" s="405"/>
      <c r="D42" s="405"/>
      <c r="E42" s="406"/>
      <c r="F42" s="406"/>
    </row>
    <row r="43" spans="2:6" ht="12.75">
      <c r="B43" s="405"/>
      <c r="D43" s="405"/>
      <c r="E43" s="406"/>
      <c r="F43" s="406"/>
    </row>
    <row r="44" spans="2:6" ht="12.75">
      <c r="B44" s="405"/>
      <c r="D44" s="405"/>
      <c r="E44" s="406"/>
      <c r="F44" s="406"/>
    </row>
    <row r="45" spans="2:6" ht="12.75">
      <c r="B45" s="405"/>
      <c r="D45" s="405"/>
      <c r="E45" s="406"/>
      <c r="F45" s="406"/>
    </row>
    <row r="46" spans="2:6" ht="12.75">
      <c r="B46" s="405"/>
      <c r="D46" s="405"/>
      <c r="E46" s="406"/>
      <c r="F46" s="406"/>
    </row>
    <row r="47" spans="2:6" ht="12.75">
      <c r="B47" s="405"/>
      <c r="D47" s="405"/>
      <c r="E47" s="406"/>
      <c r="F47" s="406"/>
    </row>
    <row r="48" spans="2:6" ht="12.75">
      <c r="B48" s="405"/>
      <c r="D48" s="405"/>
      <c r="E48" s="406"/>
      <c r="F48" s="406"/>
    </row>
    <row r="49" spans="2:6" ht="12.75">
      <c r="B49" s="405"/>
      <c r="D49" s="405"/>
      <c r="E49" s="406"/>
      <c r="F49" s="406"/>
    </row>
    <row r="50" spans="2:6" ht="12.75">
      <c r="B50" s="405"/>
      <c r="D50" s="405"/>
      <c r="E50" s="406"/>
      <c r="F50" s="406"/>
    </row>
    <row r="51" spans="2:6" ht="12.75">
      <c r="B51" s="405"/>
      <c r="D51" s="405"/>
      <c r="E51" s="406"/>
      <c r="F51" s="406"/>
    </row>
    <row r="52" spans="2:6" ht="12.75">
      <c r="B52" s="405"/>
      <c r="D52" s="405"/>
      <c r="E52" s="406"/>
      <c r="F52" s="406"/>
    </row>
    <row r="53" spans="2:6" ht="12.75">
      <c r="B53" s="405"/>
      <c r="D53" s="405"/>
      <c r="E53" s="406"/>
      <c r="F53" s="406"/>
    </row>
    <row r="54" spans="2:6" ht="12.75">
      <c r="B54" s="405"/>
      <c r="D54" s="405"/>
      <c r="E54" s="406"/>
      <c r="F54" s="406"/>
    </row>
    <row r="55" spans="2:6" ht="12.75">
      <c r="B55" s="405"/>
      <c r="D55" s="405"/>
      <c r="E55" s="406"/>
      <c r="F55" s="406"/>
    </row>
    <row r="56" spans="2:6" ht="12.75">
      <c r="B56" s="405"/>
      <c r="D56" s="405"/>
      <c r="E56" s="406"/>
      <c r="F56" s="406"/>
    </row>
    <row r="57" spans="2:6" ht="12.75">
      <c r="B57" s="405"/>
      <c r="D57" s="405"/>
      <c r="E57" s="406"/>
      <c r="F57" s="406"/>
    </row>
    <row r="58" spans="2:6" ht="12.75">
      <c r="B58" s="405"/>
      <c r="D58" s="405"/>
      <c r="E58" s="406"/>
      <c r="F58" s="406"/>
    </row>
    <row r="59" spans="2:6" ht="12.75">
      <c r="B59" s="405"/>
      <c r="D59" s="405"/>
      <c r="E59" s="406"/>
      <c r="F59" s="406"/>
    </row>
    <row r="60" spans="2:6" ht="12.75">
      <c r="B60" s="405"/>
      <c r="D60" s="405"/>
      <c r="E60" s="406"/>
      <c r="F60" s="406"/>
    </row>
    <row r="61" spans="2:6" ht="12.75">
      <c r="B61" s="405"/>
      <c r="D61" s="405"/>
      <c r="E61" s="406"/>
      <c r="F61" s="406"/>
    </row>
    <row r="62" spans="2:6" ht="12.75">
      <c r="B62" s="405"/>
      <c r="D62" s="405"/>
      <c r="E62" s="406"/>
      <c r="F62" s="406"/>
    </row>
    <row r="63" spans="2:6" ht="12.75">
      <c r="B63" s="405"/>
      <c r="D63" s="405"/>
      <c r="E63" s="406"/>
      <c r="F63" s="406"/>
    </row>
    <row r="64" spans="2:6" ht="12.75">
      <c r="B64" s="405"/>
      <c r="D64" s="405"/>
      <c r="E64" s="406"/>
      <c r="F64" s="406"/>
    </row>
    <row r="65" spans="2:6" ht="12.75">
      <c r="B65" s="405"/>
      <c r="D65" s="405"/>
      <c r="E65" s="406"/>
      <c r="F65" s="406"/>
    </row>
    <row r="66" spans="2:6" ht="12.75">
      <c r="B66" s="405"/>
      <c r="D66" s="405"/>
      <c r="E66" s="406"/>
      <c r="F66" s="406"/>
    </row>
    <row r="67" spans="2:6" ht="12.75">
      <c r="B67" s="405"/>
      <c r="D67" s="405"/>
      <c r="E67" s="406"/>
      <c r="F67" s="406"/>
    </row>
    <row r="68" spans="2:6" ht="12.75">
      <c r="B68" s="405"/>
      <c r="D68" s="405"/>
      <c r="E68" s="406"/>
      <c r="F68" s="406"/>
    </row>
    <row r="69" spans="2:6" ht="12.75">
      <c r="B69" s="405"/>
      <c r="D69" s="405"/>
      <c r="E69" s="406"/>
      <c r="F69" s="406"/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4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140</v>
      </c>
      <c r="D2" s="85" t="s">
        <v>138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137</v>
      </c>
      <c r="B5" s="98"/>
      <c r="C5" s="99" t="s">
        <v>138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'IO 06 IO 06 Rek'!E7</f>
        <v>0</v>
      </c>
      <c r="D15" s="137">
        <f>'IO 06 IO 06 Rek'!A15</f>
        <v>0</v>
      </c>
      <c r="E15" s="138"/>
      <c r="F15" s="139"/>
      <c r="G15" s="136">
        <f>'IO 06 IO 06 Rek'!I15</f>
        <v>0</v>
      </c>
    </row>
    <row r="16" spans="1:7" ht="15.9" customHeight="1">
      <c r="A16" s="134" t="s">
        <v>49</v>
      </c>
      <c r="B16" s="135" t="s">
        <v>50</v>
      </c>
      <c r="C16" s="136">
        <f>'IO 06 IO 06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'IO 06 IO 06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'IO 06 IO 06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'IO 06 IO 06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'IO 06 IO 06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E8" sqref="E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140</v>
      </c>
      <c r="I1" s="179"/>
    </row>
    <row r="2" spans="1:9" ht="13.8" thickBot="1">
      <c r="A2" s="530" t="s">
        <v>73</v>
      </c>
      <c r="B2" s="531"/>
      <c r="C2" s="180" t="s">
        <v>139</v>
      </c>
      <c r="D2" s="181"/>
      <c r="E2" s="182"/>
      <c r="F2" s="181"/>
      <c r="G2" s="532" t="s">
        <v>138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+'IO 06 IO 06 Pol'!C26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showZeros="0" zoomScaleSheetLayoutView="100" workbookViewId="0" topLeftCell="A1">
      <selection activeCell="B8" sqref="B8"/>
    </sheetView>
  </sheetViews>
  <sheetFormatPr defaultColWidth="9.125" defaultRowHeight="12.75"/>
  <cols>
    <col min="1" max="1" width="4.625" style="412" customWidth="1"/>
    <col min="2" max="2" width="30.875" style="412" customWidth="1"/>
    <col min="3" max="3" width="31.00390625" style="412" customWidth="1"/>
    <col min="4" max="5" width="11.625" style="412" customWidth="1"/>
    <col min="6" max="256" width="9.125" style="412" customWidth="1"/>
    <col min="257" max="257" width="4.625" style="412" customWidth="1"/>
    <col min="258" max="258" width="30.875" style="412" customWidth="1"/>
    <col min="259" max="259" width="31.00390625" style="412" customWidth="1"/>
    <col min="260" max="261" width="11.625" style="412" customWidth="1"/>
    <col min="262" max="512" width="9.125" style="412" customWidth="1"/>
    <col min="513" max="513" width="4.625" style="412" customWidth="1"/>
    <col min="514" max="514" width="30.875" style="412" customWidth="1"/>
    <col min="515" max="515" width="31.00390625" style="412" customWidth="1"/>
    <col min="516" max="517" width="11.625" style="412" customWidth="1"/>
    <col min="518" max="768" width="9.125" style="412" customWidth="1"/>
    <col min="769" max="769" width="4.625" style="412" customWidth="1"/>
    <col min="770" max="770" width="30.875" style="412" customWidth="1"/>
    <col min="771" max="771" width="31.00390625" style="412" customWidth="1"/>
    <col min="772" max="773" width="11.625" style="412" customWidth="1"/>
    <col min="774" max="1024" width="9.125" style="412" customWidth="1"/>
    <col min="1025" max="1025" width="4.625" style="412" customWidth="1"/>
    <col min="1026" max="1026" width="30.875" style="412" customWidth="1"/>
    <col min="1027" max="1027" width="31.00390625" style="412" customWidth="1"/>
    <col min="1028" max="1029" width="11.625" style="412" customWidth="1"/>
    <col min="1030" max="1280" width="9.125" style="412" customWidth="1"/>
    <col min="1281" max="1281" width="4.625" style="412" customWidth="1"/>
    <col min="1282" max="1282" width="30.875" style="412" customWidth="1"/>
    <col min="1283" max="1283" width="31.00390625" style="412" customWidth="1"/>
    <col min="1284" max="1285" width="11.625" style="412" customWidth="1"/>
    <col min="1286" max="1536" width="9.125" style="412" customWidth="1"/>
    <col min="1537" max="1537" width="4.625" style="412" customWidth="1"/>
    <col min="1538" max="1538" width="30.875" style="412" customWidth="1"/>
    <col min="1539" max="1539" width="31.00390625" style="412" customWidth="1"/>
    <col min="1540" max="1541" width="11.625" style="412" customWidth="1"/>
    <col min="1542" max="1792" width="9.125" style="412" customWidth="1"/>
    <col min="1793" max="1793" width="4.625" style="412" customWidth="1"/>
    <col min="1794" max="1794" width="30.875" style="412" customWidth="1"/>
    <col min="1795" max="1795" width="31.00390625" style="412" customWidth="1"/>
    <col min="1796" max="1797" width="11.625" style="412" customWidth="1"/>
    <col min="1798" max="2048" width="9.125" style="412" customWidth="1"/>
    <col min="2049" max="2049" width="4.625" style="412" customWidth="1"/>
    <col min="2050" max="2050" width="30.875" style="412" customWidth="1"/>
    <col min="2051" max="2051" width="31.00390625" style="412" customWidth="1"/>
    <col min="2052" max="2053" width="11.625" style="412" customWidth="1"/>
    <col min="2054" max="2304" width="9.125" style="412" customWidth="1"/>
    <col min="2305" max="2305" width="4.625" style="412" customWidth="1"/>
    <col min="2306" max="2306" width="30.875" style="412" customWidth="1"/>
    <col min="2307" max="2307" width="31.00390625" style="412" customWidth="1"/>
    <col min="2308" max="2309" width="11.625" style="412" customWidth="1"/>
    <col min="2310" max="2560" width="9.125" style="412" customWidth="1"/>
    <col min="2561" max="2561" width="4.625" style="412" customWidth="1"/>
    <col min="2562" max="2562" width="30.875" style="412" customWidth="1"/>
    <col min="2563" max="2563" width="31.00390625" style="412" customWidth="1"/>
    <col min="2564" max="2565" width="11.625" style="412" customWidth="1"/>
    <col min="2566" max="2816" width="9.125" style="412" customWidth="1"/>
    <col min="2817" max="2817" width="4.625" style="412" customWidth="1"/>
    <col min="2818" max="2818" width="30.875" style="412" customWidth="1"/>
    <col min="2819" max="2819" width="31.00390625" style="412" customWidth="1"/>
    <col min="2820" max="2821" width="11.625" style="412" customWidth="1"/>
    <col min="2822" max="3072" width="9.125" style="412" customWidth="1"/>
    <col min="3073" max="3073" width="4.625" style="412" customWidth="1"/>
    <col min="3074" max="3074" width="30.875" style="412" customWidth="1"/>
    <col min="3075" max="3075" width="31.00390625" style="412" customWidth="1"/>
    <col min="3076" max="3077" width="11.625" style="412" customWidth="1"/>
    <col min="3078" max="3328" width="9.125" style="412" customWidth="1"/>
    <col min="3329" max="3329" width="4.625" style="412" customWidth="1"/>
    <col min="3330" max="3330" width="30.875" style="412" customWidth="1"/>
    <col min="3331" max="3331" width="31.00390625" style="412" customWidth="1"/>
    <col min="3332" max="3333" width="11.625" style="412" customWidth="1"/>
    <col min="3334" max="3584" width="9.125" style="412" customWidth="1"/>
    <col min="3585" max="3585" width="4.625" style="412" customWidth="1"/>
    <col min="3586" max="3586" width="30.875" style="412" customWidth="1"/>
    <col min="3587" max="3587" width="31.00390625" style="412" customWidth="1"/>
    <col min="3588" max="3589" width="11.625" style="412" customWidth="1"/>
    <col min="3590" max="3840" width="9.125" style="412" customWidth="1"/>
    <col min="3841" max="3841" width="4.625" style="412" customWidth="1"/>
    <col min="3842" max="3842" width="30.875" style="412" customWidth="1"/>
    <col min="3843" max="3843" width="31.00390625" style="412" customWidth="1"/>
    <col min="3844" max="3845" width="11.625" style="412" customWidth="1"/>
    <col min="3846" max="4096" width="9.125" style="412" customWidth="1"/>
    <col min="4097" max="4097" width="4.625" style="412" customWidth="1"/>
    <col min="4098" max="4098" width="30.875" style="412" customWidth="1"/>
    <col min="4099" max="4099" width="31.00390625" style="412" customWidth="1"/>
    <col min="4100" max="4101" width="11.625" style="412" customWidth="1"/>
    <col min="4102" max="4352" width="9.125" style="412" customWidth="1"/>
    <col min="4353" max="4353" width="4.625" style="412" customWidth="1"/>
    <col min="4354" max="4354" width="30.875" style="412" customWidth="1"/>
    <col min="4355" max="4355" width="31.00390625" style="412" customWidth="1"/>
    <col min="4356" max="4357" width="11.625" style="412" customWidth="1"/>
    <col min="4358" max="4608" width="9.125" style="412" customWidth="1"/>
    <col min="4609" max="4609" width="4.625" style="412" customWidth="1"/>
    <col min="4610" max="4610" width="30.875" style="412" customWidth="1"/>
    <col min="4611" max="4611" width="31.00390625" style="412" customWidth="1"/>
    <col min="4612" max="4613" width="11.625" style="412" customWidth="1"/>
    <col min="4614" max="4864" width="9.125" style="412" customWidth="1"/>
    <col min="4865" max="4865" width="4.625" style="412" customWidth="1"/>
    <col min="4866" max="4866" width="30.875" style="412" customWidth="1"/>
    <col min="4867" max="4867" width="31.00390625" style="412" customWidth="1"/>
    <col min="4868" max="4869" width="11.625" style="412" customWidth="1"/>
    <col min="4870" max="5120" width="9.125" style="412" customWidth="1"/>
    <col min="5121" max="5121" width="4.625" style="412" customWidth="1"/>
    <col min="5122" max="5122" width="30.875" style="412" customWidth="1"/>
    <col min="5123" max="5123" width="31.00390625" style="412" customWidth="1"/>
    <col min="5124" max="5125" width="11.625" style="412" customWidth="1"/>
    <col min="5126" max="5376" width="9.125" style="412" customWidth="1"/>
    <col min="5377" max="5377" width="4.625" style="412" customWidth="1"/>
    <col min="5378" max="5378" width="30.875" style="412" customWidth="1"/>
    <col min="5379" max="5379" width="31.00390625" style="412" customWidth="1"/>
    <col min="5380" max="5381" width="11.625" style="412" customWidth="1"/>
    <col min="5382" max="5632" width="9.125" style="412" customWidth="1"/>
    <col min="5633" max="5633" width="4.625" style="412" customWidth="1"/>
    <col min="5634" max="5634" width="30.875" style="412" customWidth="1"/>
    <col min="5635" max="5635" width="31.00390625" style="412" customWidth="1"/>
    <col min="5636" max="5637" width="11.625" style="412" customWidth="1"/>
    <col min="5638" max="5888" width="9.125" style="412" customWidth="1"/>
    <col min="5889" max="5889" width="4.625" style="412" customWidth="1"/>
    <col min="5890" max="5890" width="30.875" style="412" customWidth="1"/>
    <col min="5891" max="5891" width="31.00390625" style="412" customWidth="1"/>
    <col min="5892" max="5893" width="11.625" style="412" customWidth="1"/>
    <col min="5894" max="6144" width="9.125" style="412" customWidth="1"/>
    <col min="6145" max="6145" width="4.625" style="412" customWidth="1"/>
    <col min="6146" max="6146" width="30.875" style="412" customWidth="1"/>
    <col min="6147" max="6147" width="31.00390625" style="412" customWidth="1"/>
    <col min="6148" max="6149" width="11.625" style="412" customWidth="1"/>
    <col min="6150" max="6400" width="9.125" style="412" customWidth="1"/>
    <col min="6401" max="6401" width="4.625" style="412" customWidth="1"/>
    <col min="6402" max="6402" width="30.875" style="412" customWidth="1"/>
    <col min="6403" max="6403" width="31.00390625" style="412" customWidth="1"/>
    <col min="6404" max="6405" width="11.625" style="412" customWidth="1"/>
    <col min="6406" max="6656" width="9.125" style="412" customWidth="1"/>
    <col min="6657" max="6657" width="4.625" style="412" customWidth="1"/>
    <col min="6658" max="6658" width="30.875" style="412" customWidth="1"/>
    <col min="6659" max="6659" width="31.00390625" style="412" customWidth="1"/>
    <col min="6660" max="6661" width="11.625" style="412" customWidth="1"/>
    <col min="6662" max="6912" width="9.125" style="412" customWidth="1"/>
    <col min="6913" max="6913" width="4.625" style="412" customWidth="1"/>
    <col min="6914" max="6914" width="30.875" style="412" customWidth="1"/>
    <col min="6915" max="6915" width="31.00390625" style="412" customWidth="1"/>
    <col min="6916" max="6917" width="11.625" style="412" customWidth="1"/>
    <col min="6918" max="7168" width="9.125" style="412" customWidth="1"/>
    <col min="7169" max="7169" width="4.625" style="412" customWidth="1"/>
    <col min="7170" max="7170" width="30.875" style="412" customWidth="1"/>
    <col min="7171" max="7171" width="31.00390625" style="412" customWidth="1"/>
    <col min="7172" max="7173" width="11.625" style="412" customWidth="1"/>
    <col min="7174" max="7424" width="9.125" style="412" customWidth="1"/>
    <col min="7425" max="7425" width="4.625" style="412" customWidth="1"/>
    <col min="7426" max="7426" width="30.875" style="412" customWidth="1"/>
    <col min="7427" max="7427" width="31.00390625" style="412" customWidth="1"/>
    <col min="7428" max="7429" width="11.625" style="412" customWidth="1"/>
    <col min="7430" max="7680" width="9.125" style="412" customWidth="1"/>
    <col min="7681" max="7681" width="4.625" style="412" customWidth="1"/>
    <col min="7682" max="7682" width="30.875" style="412" customWidth="1"/>
    <col min="7683" max="7683" width="31.00390625" style="412" customWidth="1"/>
    <col min="7684" max="7685" width="11.625" style="412" customWidth="1"/>
    <col min="7686" max="7936" width="9.125" style="412" customWidth="1"/>
    <col min="7937" max="7937" width="4.625" style="412" customWidth="1"/>
    <col min="7938" max="7938" width="30.875" style="412" customWidth="1"/>
    <col min="7939" max="7939" width="31.00390625" style="412" customWidth="1"/>
    <col min="7940" max="7941" width="11.625" style="412" customWidth="1"/>
    <col min="7942" max="8192" width="9.125" style="412" customWidth="1"/>
    <col min="8193" max="8193" width="4.625" style="412" customWidth="1"/>
    <col min="8194" max="8194" width="30.875" style="412" customWidth="1"/>
    <col min="8195" max="8195" width="31.00390625" style="412" customWidth="1"/>
    <col min="8196" max="8197" width="11.625" style="412" customWidth="1"/>
    <col min="8198" max="8448" width="9.125" style="412" customWidth="1"/>
    <col min="8449" max="8449" width="4.625" style="412" customWidth="1"/>
    <col min="8450" max="8450" width="30.875" style="412" customWidth="1"/>
    <col min="8451" max="8451" width="31.00390625" style="412" customWidth="1"/>
    <col min="8452" max="8453" width="11.625" style="412" customWidth="1"/>
    <col min="8454" max="8704" width="9.125" style="412" customWidth="1"/>
    <col min="8705" max="8705" width="4.625" style="412" customWidth="1"/>
    <col min="8706" max="8706" width="30.875" style="412" customWidth="1"/>
    <col min="8707" max="8707" width="31.00390625" style="412" customWidth="1"/>
    <col min="8708" max="8709" width="11.625" style="412" customWidth="1"/>
    <col min="8710" max="8960" width="9.125" style="412" customWidth="1"/>
    <col min="8961" max="8961" width="4.625" style="412" customWidth="1"/>
    <col min="8962" max="8962" width="30.875" style="412" customWidth="1"/>
    <col min="8963" max="8963" width="31.00390625" style="412" customWidth="1"/>
    <col min="8964" max="8965" width="11.625" style="412" customWidth="1"/>
    <col min="8966" max="9216" width="9.125" style="412" customWidth="1"/>
    <col min="9217" max="9217" width="4.625" style="412" customWidth="1"/>
    <col min="9218" max="9218" width="30.875" style="412" customWidth="1"/>
    <col min="9219" max="9219" width="31.00390625" style="412" customWidth="1"/>
    <col min="9220" max="9221" width="11.625" style="412" customWidth="1"/>
    <col min="9222" max="9472" width="9.125" style="412" customWidth="1"/>
    <col min="9473" max="9473" width="4.625" style="412" customWidth="1"/>
    <col min="9474" max="9474" width="30.875" style="412" customWidth="1"/>
    <col min="9475" max="9475" width="31.00390625" style="412" customWidth="1"/>
    <col min="9476" max="9477" width="11.625" style="412" customWidth="1"/>
    <col min="9478" max="9728" width="9.125" style="412" customWidth="1"/>
    <col min="9729" max="9729" width="4.625" style="412" customWidth="1"/>
    <col min="9730" max="9730" width="30.875" style="412" customWidth="1"/>
    <col min="9731" max="9731" width="31.00390625" style="412" customWidth="1"/>
    <col min="9732" max="9733" width="11.625" style="412" customWidth="1"/>
    <col min="9734" max="9984" width="9.125" style="412" customWidth="1"/>
    <col min="9985" max="9985" width="4.625" style="412" customWidth="1"/>
    <col min="9986" max="9986" width="30.875" style="412" customWidth="1"/>
    <col min="9987" max="9987" width="31.00390625" style="412" customWidth="1"/>
    <col min="9988" max="9989" width="11.625" style="412" customWidth="1"/>
    <col min="9990" max="10240" width="9.125" style="412" customWidth="1"/>
    <col min="10241" max="10241" width="4.625" style="412" customWidth="1"/>
    <col min="10242" max="10242" width="30.875" style="412" customWidth="1"/>
    <col min="10243" max="10243" width="31.00390625" style="412" customWidth="1"/>
    <col min="10244" max="10245" width="11.625" style="412" customWidth="1"/>
    <col min="10246" max="10496" width="9.125" style="412" customWidth="1"/>
    <col min="10497" max="10497" width="4.625" style="412" customWidth="1"/>
    <col min="10498" max="10498" width="30.875" style="412" customWidth="1"/>
    <col min="10499" max="10499" width="31.00390625" style="412" customWidth="1"/>
    <col min="10500" max="10501" width="11.625" style="412" customWidth="1"/>
    <col min="10502" max="10752" width="9.125" style="412" customWidth="1"/>
    <col min="10753" max="10753" width="4.625" style="412" customWidth="1"/>
    <col min="10754" max="10754" width="30.875" style="412" customWidth="1"/>
    <col min="10755" max="10755" width="31.00390625" style="412" customWidth="1"/>
    <col min="10756" max="10757" width="11.625" style="412" customWidth="1"/>
    <col min="10758" max="11008" width="9.125" style="412" customWidth="1"/>
    <col min="11009" max="11009" width="4.625" style="412" customWidth="1"/>
    <col min="11010" max="11010" width="30.875" style="412" customWidth="1"/>
    <col min="11011" max="11011" width="31.00390625" style="412" customWidth="1"/>
    <col min="11012" max="11013" width="11.625" style="412" customWidth="1"/>
    <col min="11014" max="11264" width="9.125" style="412" customWidth="1"/>
    <col min="11265" max="11265" width="4.625" style="412" customWidth="1"/>
    <col min="11266" max="11266" width="30.875" style="412" customWidth="1"/>
    <col min="11267" max="11267" width="31.00390625" style="412" customWidth="1"/>
    <col min="11268" max="11269" width="11.625" style="412" customWidth="1"/>
    <col min="11270" max="11520" width="9.125" style="412" customWidth="1"/>
    <col min="11521" max="11521" width="4.625" style="412" customWidth="1"/>
    <col min="11522" max="11522" width="30.875" style="412" customWidth="1"/>
    <col min="11523" max="11523" width="31.00390625" style="412" customWidth="1"/>
    <col min="11524" max="11525" width="11.625" style="412" customWidth="1"/>
    <col min="11526" max="11776" width="9.125" style="412" customWidth="1"/>
    <col min="11777" max="11777" width="4.625" style="412" customWidth="1"/>
    <col min="11778" max="11778" width="30.875" style="412" customWidth="1"/>
    <col min="11779" max="11779" width="31.00390625" style="412" customWidth="1"/>
    <col min="11780" max="11781" width="11.625" style="412" customWidth="1"/>
    <col min="11782" max="12032" width="9.125" style="412" customWidth="1"/>
    <col min="12033" max="12033" width="4.625" style="412" customWidth="1"/>
    <col min="12034" max="12034" width="30.875" style="412" customWidth="1"/>
    <col min="12035" max="12035" width="31.00390625" style="412" customWidth="1"/>
    <col min="12036" max="12037" width="11.625" style="412" customWidth="1"/>
    <col min="12038" max="12288" width="9.125" style="412" customWidth="1"/>
    <col min="12289" max="12289" width="4.625" style="412" customWidth="1"/>
    <col min="12290" max="12290" width="30.875" style="412" customWidth="1"/>
    <col min="12291" max="12291" width="31.00390625" style="412" customWidth="1"/>
    <col min="12292" max="12293" width="11.625" style="412" customWidth="1"/>
    <col min="12294" max="12544" width="9.125" style="412" customWidth="1"/>
    <col min="12545" max="12545" width="4.625" style="412" customWidth="1"/>
    <col min="12546" max="12546" width="30.875" style="412" customWidth="1"/>
    <col min="12547" max="12547" width="31.00390625" style="412" customWidth="1"/>
    <col min="12548" max="12549" width="11.625" style="412" customWidth="1"/>
    <col min="12550" max="12800" width="9.125" style="412" customWidth="1"/>
    <col min="12801" max="12801" width="4.625" style="412" customWidth="1"/>
    <col min="12802" max="12802" width="30.875" style="412" customWidth="1"/>
    <col min="12803" max="12803" width="31.00390625" style="412" customWidth="1"/>
    <col min="12804" max="12805" width="11.625" style="412" customWidth="1"/>
    <col min="12806" max="13056" width="9.125" style="412" customWidth="1"/>
    <col min="13057" max="13057" width="4.625" style="412" customWidth="1"/>
    <col min="13058" max="13058" width="30.875" style="412" customWidth="1"/>
    <col min="13059" max="13059" width="31.00390625" style="412" customWidth="1"/>
    <col min="13060" max="13061" width="11.625" style="412" customWidth="1"/>
    <col min="13062" max="13312" width="9.125" style="412" customWidth="1"/>
    <col min="13313" max="13313" width="4.625" style="412" customWidth="1"/>
    <col min="13314" max="13314" width="30.875" style="412" customWidth="1"/>
    <col min="13315" max="13315" width="31.00390625" style="412" customWidth="1"/>
    <col min="13316" max="13317" width="11.625" style="412" customWidth="1"/>
    <col min="13318" max="13568" width="9.125" style="412" customWidth="1"/>
    <col min="13569" max="13569" width="4.625" style="412" customWidth="1"/>
    <col min="13570" max="13570" width="30.875" style="412" customWidth="1"/>
    <col min="13571" max="13571" width="31.00390625" style="412" customWidth="1"/>
    <col min="13572" max="13573" width="11.625" style="412" customWidth="1"/>
    <col min="13574" max="13824" width="9.125" style="412" customWidth="1"/>
    <col min="13825" max="13825" width="4.625" style="412" customWidth="1"/>
    <col min="13826" max="13826" width="30.875" style="412" customWidth="1"/>
    <col min="13827" max="13827" width="31.00390625" style="412" customWidth="1"/>
    <col min="13828" max="13829" width="11.625" style="412" customWidth="1"/>
    <col min="13830" max="14080" width="9.125" style="412" customWidth="1"/>
    <col min="14081" max="14081" width="4.625" style="412" customWidth="1"/>
    <col min="14082" max="14082" width="30.875" style="412" customWidth="1"/>
    <col min="14083" max="14083" width="31.00390625" style="412" customWidth="1"/>
    <col min="14084" max="14085" width="11.625" style="412" customWidth="1"/>
    <col min="14086" max="14336" width="9.125" style="412" customWidth="1"/>
    <col min="14337" max="14337" width="4.625" style="412" customWidth="1"/>
    <col min="14338" max="14338" width="30.875" style="412" customWidth="1"/>
    <col min="14339" max="14339" width="31.00390625" style="412" customWidth="1"/>
    <col min="14340" max="14341" width="11.625" style="412" customWidth="1"/>
    <col min="14342" max="14592" width="9.125" style="412" customWidth="1"/>
    <col min="14593" max="14593" width="4.625" style="412" customWidth="1"/>
    <col min="14594" max="14594" width="30.875" style="412" customWidth="1"/>
    <col min="14595" max="14595" width="31.00390625" style="412" customWidth="1"/>
    <col min="14596" max="14597" width="11.625" style="412" customWidth="1"/>
    <col min="14598" max="14848" width="9.125" style="412" customWidth="1"/>
    <col min="14849" max="14849" width="4.625" style="412" customWidth="1"/>
    <col min="14850" max="14850" width="30.875" style="412" customWidth="1"/>
    <col min="14851" max="14851" width="31.00390625" style="412" customWidth="1"/>
    <col min="14852" max="14853" width="11.625" style="412" customWidth="1"/>
    <col min="14854" max="15104" width="9.125" style="412" customWidth="1"/>
    <col min="15105" max="15105" width="4.625" style="412" customWidth="1"/>
    <col min="15106" max="15106" width="30.875" style="412" customWidth="1"/>
    <col min="15107" max="15107" width="31.00390625" style="412" customWidth="1"/>
    <col min="15108" max="15109" width="11.625" style="412" customWidth="1"/>
    <col min="15110" max="15360" width="9.125" style="412" customWidth="1"/>
    <col min="15361" max="15361" width="4.625" style="412" customWidth="1"/>
    <col min="15362" max="15362" width="30.875" style="412" customWidth="1"/>
    <col min="15363" max="15363" width="31.00390625" style="412" customWidth="1"/>
    <col min="15364" max="15365" width="11.625" style="412" customWidth="1"/>
    <col min="15366" max="15616" width="9.125" style="412" customWidth="1"/>
    <col min="15617" max="15617" width="4.625" style="412" customWidth="1"/>
    <col min="15618" max="15618" width="30.875" style="412" customWidth="1"/>
    <col min="15619" max="15619" width="31.00390625" style="412" customWidth="1"/>
    <col min="15620" max="15621" width="11.625" style="412" customWidth="1"/>
    <col min="15622" max="15872" width="9.125" style="412" customWidth="1"/>
    <col min="15873" max="15873" width="4.625" style="412" customWidth="1"/>
    <col min="15874" max="15874" width="30.875" style="412" customWidth="1"/>
    <col min="15875" max="15875" width="31.00390625" style="412" customWidth="1"/>
    <col min="15876" max="15877" width="11.625" style="412" customWidth="1"/>
    <col min="15878" max="16128" width="9.125" style="412" customWidth="1"/>
    <col min="16129" max="16129" width="4.625" style="412" customWidth="1"/>
    <col min="16130" max="16130" width="30.875" style="412" customWidth="1"/>
    <col min="16131" max="16131" width="31.00390625" style="412" customWidth="1"/>
    <col min="16132" max="16133" width="11.625" style="412" customWidth="1"/>
    <col min="16134" max="16384" width="9.125" style="412" customWidth="1"/>
  </cols>
  <sheetData>
    <row r="1" spans="1:5" ht="15.6">
      <c r="A1" s="538" t="s">
        <v>1803</v>
      </c>
      <c r="B1" s="538"/>
      <c r="C1" s="538"/>
      <c r="D1" s="538"/>
      <c r="E1" s="538"/>
    </row>
    <row r="3" spans="1:5" ht="12.75">
      <c r="A3" s="413" t="s">
        <v>1804</v>
      </c>
      <c r="B3" s="414" t="s">
        <v>1805</v>
      </c>
      <c r="C3" s="413" t="s">
        <v>1806</v>
      </c>
      <c r="D3" s="413" t="s">
        <v>1807</v>
      </c>
      <c r="E3" s="413" t="s">
        <v>1807</v>
      </c>
    </row>
    <row r="4" spans="1:5" ht="12.75">
      <c r="A4" s="415" t="s">
        <v>1808</v>
      </c>
      <c r="B4" s="416" t="s">
        <v>1809</v>
      </c>
      <c r="C4" s="417"/>
      <c r="D4" s="417"/>
      <c r="E4" s="417"/>
    </row>
    <row r="5" spans="1:5" ht="12.75">
      <c r="A5" s="418">
        <v>1</v>
      </c>
      <c r="B5" s="419" t="s">
        <v>1810</v>
      </c>
      <c r="C5" s="420">
        <f>+H55</f>
        <v>0</v>
      </c>
      <c r="D5" s="420"/>
      <c r="E5" s="420"/>
    </row>
    <row r="6" spans="1:5" ht="12.75">
      <c r="A6" s="418">
        <v>2</v>
      </c>
      <c r="B6" s="419" t="s">
        <v>1811</v>
      </c>
      <c r="C6" s="420"/>
      <c r="D6" s="420"/>
      <c r="E6" s="420"/>
    </row>
    <row r="7" spans="1:5" ht="12.75">
      <c r="A7" s="418">
        <v>3</v>
      </c>
      <c r="B7" s="419" t="s">
        <v>2175</v>
      </c>
      <c r="C7" s="420"/>
      <c r="D7" s="420"/>
      <c r="E7" s="420"/>
    </row>
    <row r="8" spans="1:5" ht="12.75">
      <c r="A8" s="418">
        <v>4</v>
      </c>
      <c r="B8" s="419" t="s">
        <v>1813</v>
      </c>
      <c r="C8" s="420"/>
      <c r="D8" s="420"/>
      <c r="E8" s="420"/>
    </row>
    <row r="9" spans="1:5" ht="12.75">
      <c r="A9" s="418">
        <v>5</v>
      </c>
      <c r="B9" s="419" t="s">
        <v>1814</v>
      </c>
      <c r="C9" s="420"/>
      <c r="D9" s="420"/>
      <c r="E9" s="420"/>
    </row>
    <row r="10" spans="1:5" ht="12.75">
      <c r="A10" s="418">
        <v>6</v>
      </c>
      <c r="B10" s="419" t="s">
        <v>1812</v>
      </c>
      <c r="C10" s="420"/>
      <c r="D10" s="420"/>
      <c r="E10" s="420"/>
    </row>
    <row r="11" spans="1:5" ht="12.75">
      <c r="A11" s="418">
        <v>7</v>
      </c>
      <c r="B11" s="419" t="s">
        <v>1815</v>
      </c>
      <c r="C11" s="420"/>
      <c r="D11" s="420"/>
      <c r="E11" s="420"/>
    </row>
    <row r="12" spans="1:5" ht="12.75">
      <c r="A12" s="421"/>
      <c r="B12" s="422" t="s">
        <v>1816</v>
      </c>
      <c r="C12" s="423">
        <f>+SUM(C5:C11)</f>
        <v>0</v>
      </c>
      <c r="D12" s="423"/>
      <c r="E12" s="423"/>
    </row>
    <row r="13" spans="1:5" ht="12.75">
      <c r="A13" s="418"/>
      <c r="B13" s="419"/>
      <c r="C13" s="420"/>
      <c r="D13" s="420"/>
      <c r="E13" s="420"/>
    </row>
    <row r="14" spans="1:5" ht="12.75">
      <c r="A14" s="415" t="s">
        <v>1817</v>
      </c>
      <c r="B14" s="416" t="s">
        <v>27</v>
      </c>
      <c r="C14" s="417"/>
      <c r="D14" s="417"/>
      <c r="E14" s="417"/>
    </row>
    <row r="15" spans="1:5" ht="12.75">
      <c r="A15" s="418">
        <v>8</v>
      </c>
      <c r="B15" s="419" t="s">
        <v>1818</v>
      </c>
      <c r="C15" s="420">
        <f>+H131</f>
        <v>0</v>
      </c>
      <c r="D15" s="420"/>
      <c r="E15" s="420"/>
    </row>
    <row r="16" spans="1:5" ht="12.75">
      <c r="A16" s="421"/>
      <c r="B16" s="422" t="s">
        <v>1819</v>
      </c>
      <c r="C16" s="423">
        <f>+C15</f>
        <v>0</v>
      </c>
      <c r="D16" s="423"/>
      <c r="E16" s="423"/>
    </row>
    <row r="17" spans="1:5" ht="12.75">
      <c r="A17" s="418"/>
      <c r="B17" s="419"/>
      <c r="C17" s="420"/>
      <c r="D17" s="420"/>
      <c r="E17" s="420"/>
    </row>
    <row r="18" spans="1:5" ht="12.75">
      <c r="A18" s="415" t="s">
        <v>1820</v>
      </c>
      <c r="B18" s="416" t="s">
        <v>1821</v>
      </c>
      <c r="C18" s="417"/>
      <c r="D18" s="417"/>
      <c r="E18" s="417"/>
    </row>
    <row r="19" spans="1:5" ht="12.75">
      <c r="A19" s="418">
        <v>9</v>
      </c>
      <c r="B19" s="419" t="s">
        <v>1822</v>
      </c>
      <c r="C19" s="420">
        <f>+H117</f>
        <v>0</v>
      </c>
      <c r="D19" s="420"/>
      <c r="E19" s="420"/>
    </row>
    <row r="20" spans="1:5" ht="12.75">
      <c r="A20" s="418">
        <v>10</v>
      </c>
      <c r="B20" s="419" t="s">
        <v>1823</v>
      </c>
      <c r="C20" s="420"/>
      <c r="D20" s="420"/>
      <c r="E20" s="420"/>
    </row>
    <row r="21" spans="1:5" ht="12.75">
      <c r="A21" s="421"/>
      <c r="B21" s="422" t="s">
        <v>1824</v>
      </c>
      <c r="C21" s="423">
        <f>+C20+C19</f>
        <v>0</v>
      </c>
      <c r="D21" s="423"/>
      <c r="E21" s="423"/>
    </row>
    <row r="22" spans="1:5" ht="12.75">
      <c r="A22" s="418"/>
      <c r="B22" s="419"/>
      <c r="C22" s="420"/>
      <c r="D22" s="420"/>
      <c r="E22" s="420"/>
    </row>
    <row r="23" spans="1:5" ht="12.75">
      <c r="A23" s="415" t="s">
        <v>1825</v>
      </c>
      <c r="B23" s="416" t="s">
        <v>1826</v>
      </c>
      <c r="C23" s="417"/>
      <c r="D23" s="417"/>
      <c r="E23" s="417"/>
    </row>
    <row r="24" spans="1:5" ht="12.75">
      <c r="A24" s="421"/>
      <c r="B24" s="422" t="s">
        <v>81</v>
      </c>
      <c r="C24" s="423"/>
      <c r="D24" s="423"/>
      <c r="E24" s="423"/>
    </row>
    <row r="25" spans="1:5" ht="10.8" thickBot="1">
      <c r="A25" s="418"/>
      <c r="B25" s="419"/>
      <c r="C25" s="420"/>
      <c r="D25" s="420"/>
      <c r="E25" s="420"/>
    </row>
    <row r="26" spans="1:5" ht="10.8" thickTop="1">
      <c r="A26" s="424"/>
      <c r="B26" s="425" t="s">
        <v>1827</v>
      </c>
      <c r="C26" s="426">
        <f>+C21+C16+C12</f>
        <v>0</v>
      </c>
      <c r="D26" s="426"/>
      <c r="E26" s="426"/>
    </row>
    <row r="31" spans="1:8" ht="15.6">
      <c r="A31" s="537" t="s">
        <v>1828</v>
      </c>
      <c r="B31" s="537"/>
      <c r="C31" s="537"/>
      <c r="D31" s="537"/>
      <c r="E31" s="537"/>
      <c r="F31" s="537"/>
      <c r="G31" s="537"/>
      <c r="H31" s="537"/>
    </row>
    <row r="32" spans="1:8" ht="12.75">
      <c r="A32" s="413" t="s">
        <v>1829</v>
      </c>
      <c r="B32" s="427" t="s">
        <v>1830</v>
      </c>
      <c r="C32" s="427" t="s">
        <v>1805</v>
      </c>
      <c r="D32" s="413" t="s">
        <v>1831</v>
      </c>
      <c r="E32" s="413" t="s">
        <v>88</v>
      </c>
      <c r="F32" s="427" t="s">
        <v>1832</v>
      </c>
      <c r="G32" s="413" t="s">
        <v>1833</v>
      </c>
      <c r="H32" s="413" t="s">
        <v>68</v>
      </c>
    </row>
    <row r="33" spans="1:8" ht="12.75">
      <c r="A33" s="428">
        <v>1</v>
      </c>
      <c r="B33" s="429" t="s">
        <v>1834</v>
      </c>
      <c r="C33" s="429" t="s">
        <v>1835</v>
      </c>
      <c r="D33" s="430"/>
      <c r="E33" s="430">
        <v>15</v>
      </c>
      <c r="F33" s="429" t="s">
        <v>201</v>
      </c>
      <c r="G33" s="430">
        <f>+E33*D33</f>
        <v>0</v>
      </c>
      <c r="H33" s="431">
        <v>0.21</v>
      </c>
    </row>
    <row r="34" spans="1:8" ht="12.75">
      <c r="A34" s="428">
        <v>2</v>
      </c>
      <c r="B34" s="429" t="s">
        <v>1836</v>
      </c>
      <c r="C34" s="429" t="s">
        <v>1837</v>
      </c>
      <c r="D34" s="430"/>
      <c r="E34" s="430">
        <v>18</v>
      </c>
      <c r="F34" s="429" t="s">
        <v>201</v>
      </c>
      <c r="G34" s="430">
        <f aca="true" t="shared" si="0" ref="G34:G54">+E34*D34</f>
        <v>0</v>
      </c>
      <c r="H34" s="431">
        <v>0.21</v>
      </c>
    </row>
    <row r="35" spans="1:8" ht="12.75">
      <c r="A35" s="428">
        <v>3</v>
      </c>
      <c r="B35" s="429" t="s">
        <v>1838</v>
      </c>
      <c r="C35" s="429" t="s">
        <v>1839</v>
      </c>
      <c r="D35" s="430"/>
      <c r="E35" s="430">
        <v>10</v>
      </c>
      <c r="F35" s="429" t="s">
        <v>98</v>
      </c>
      <c r="G35" s="430">
        <f t="shared" si="0"/>
        <v>0</v>
      </c>
      <c r="H35" s="431">
        <v>0.21</v>
      </c>
    </row>
    <row r="36" spans="1:8" ht="12.75">
      <c r="A36" s="428">
        <v>4</v>
      </c>
      <c r="B36" s="429" t="s">
        <v>1840</v>
      </c>
      <c r="C36" s="429" t="s">
        <v>1841</v>
      </c>
      <c r="D36" s="430"/>
      <c r="E36" s="430">
        <v>6</v>
      </c>
      <c r="F36" s="429" t="s">
        <v>98</v>
      </c>
      <c r="G36" s="430">
        <f t="shared" si="0"/>
        <v>0</v>
      </c>
      <c r="H36" s="431">
        <v>0.21</v>
      </c>
    </row>
    <row r="37" spans="1:8" ht="12.75">
      <c r="A37" s="428">
        <v>5</v>
      </c>
      <c r="B37" s="429" t="s">
        <v>1842</v>
      </c>
      <c r="C37" s="429" t="s">
        <v>1843</v>
      </c>
      <c r="D37" s="430"/>
      <c r="E37" s="430">
        <v>10</v>
      </c>
      <c r="F37" s="429" t="s">
        <v>98</v>
      </c>
      <c r="G37" s="430">
        <f t="shared" si="0"/>
        <v>0</v>
      </c>
      <c r="H37" s="431">
        <v>0.21</v>
      </c>
    </row>
    <row r="38" spans="1:8" ht="12.75">
      <c r="A38" s="428">
        <v>6</v>
      </c>
      <c r="B38" s="429" t="s">
        <v>1844</v>
      </c>
      <c r="C38" s="429" t="s">
        <v>1845</v>
      </c>
      <c r="D38" s="430"/>
      <c r="E38" s="430">
        <v>2</v>
      </c>
      <c r="F38" s="429" t="s">
        <v>98</v>
      </c>
      <c r="G38" s="430">
        <f t="shared" si="0"/>
        <v>0</v>
      </c>
      <c r="H38" s="431">
        <v>0.21</v>
      </c>
    </row>
    <row r="39" spans="1:8" ht="12.75">
      <c r="A39" s="428">
        <v>7</v>
      </c>
      <c r="B39" s="429" t="s">
        <v>1846</v>
      </c>
      <c r="C39" s="429" t="s">
        <v>1847</v>
      </c>
      <c r="D39" s="430"/>
      <c r="E39" s="430">
        <v>2</v>
      </c>
      <c r="F39" s="429" t="s">
        <v>98</v>
      </c>
      <c r="G39" s="430">
        <f t="shared" si="0"/>
        <v>0</v>
      </c>
      <c r="H39" s="431">
        <v>0.21</v>
      </c>
    </row>
    <row r="40" spans="1:8" ht="12.75">
      <c r="A40" s="428">
        <v>8</v>
      </c>
      <c r="B40" s="429" t="s">
        <v>1848</v>
      </c>
      <c r="C40" s="429" t="s">
        <v>1849</v>
      </c>
      <c r="D40" s="430"/>
      <c r="E40" s="430">
        <v>1</v>
      </c>
      <c r="F40" s="429" t="s">
        <v>98</v>
      </c>
      <c r="G40" s="430">
        <f t="shared" si="0"/>
        <v>0</v>
      </c>
      <c r="H40" s="431">
        <v>0.21</v>
      </c>
    </row>
    <row r="41" spans="1:8" ht="20.4">
      <c r="A41" s="428">
        <v>9</v>
      </c>
      <c r="B41" s="429" t="s">
        <v>1850</v>
      </c>
      <c r="C41" s="429" t="s">
        <v>1851</v>
      </c>
      <c r="D41" s="430"/>
      <c r="E41" s="430">
        <v>24</v>
      </c>
      <c r="F41" s="429" t="s">
        <v>201</v>
      </c>
      <c r="G41" s="430">
        <f t="shared" si="0"/>
        <v>0</v>
      </c>
      <c r="H41" s="431">
        <v>0.21</v>
      </c>
    </row>
    <row r="42" spans="1:8" ht="20.4">
      <c r="A42" s="428">
        <v>10</v>
      </c>
      <c r="B42" s="429" t="s">
        <v>1850</v>
      </c>
      <c r="C42" s="429" t="s">
        <v>1851</v>
      </c>
      <c r="D42" s="430"/>
      <c r="E42" s="430">
        <v>40</v>
      </c>
      <c r="F42" s="429" t="s">
        <v>201</v>
      </c>
      <c r="G42" s="430">
        <f t="shared" si="0"/>
        <v>0</v>
      </c>
      <c r="H42" s="431">
        <v>0.21</v>
      </c>
    </row>
    <row r="43" spans="1:8" ht="20.4">
      <c r="A43" s="428">
        <v>11</v>
      </c>
      <c r="B43" s="429" t="s">
        <v>1852</v>
      </c>
      <c r="C43" s="429" t="s">
        <v>1853</v>
      </c>
      <c r="D43" s="430"/>
      <c r="E43" s="430">
        <v>4</v>
      </c>
      <c r="F43" s="429" t="s">
        <v>98</v>
      </c>
      <c r="G43" s="430">
        <f t="shared" si="0"/>
        <v>0</v>
      </c>
      <c r="H43" s="431">
        <v>0.21</v>
      </c>
    </row>
    <row r="44" spans="1:8" ht="20.4">
      <c r="A44" s="428">
        <v>12</v>
      </c>
      <c r="B44" s="429" t="s">
        <v>1852</v>
      </c>
      <c r="C44" s="429" t="s">
        <v>1853</v>
      </c>
      <c r="D44" s="430"/>
      <c r="E44" s="430">
        <v>8</v>
      </c>
      <c r="F44" s="429" t="s">
        <v>98</v>
      </c>
      <c r="G44" s="430">
        <f t="shared" si="0"/>
        <v>0</v>
      </c>
      <c r="H44" s="431">
        <v>0.21</v>
      </c>
    </row>
    <row r="45" spans="1:8" ht="20.4">
      <c r="A45" s="428">
        <v>13</v>
      </c>
      <c r="B45" s="429" t="s">
        <v>1854</v>
      </c>
      <c r="C45" s="429" t="s">
        <v>1855</v>
      </c>
      <c r="D45" s="430"/>
      <c r="E45" s="430">
        <v>8</v>
      </c>
      <c r="F45" s="429" t="s">
        <v>98</v>
      </c>
      <c r="G45" s="430">
        <f t="shared" si="0"/>
        <v>0</v>
      </c>
      <c r="H45" s="431">
        <v>0.21</v>
      </c>
    </row>
    <row r="46" spans="1:8" ht="12.75">
      <c r="A46" s="428">
        <v>14</v>
      </c>
      <c r="B46" s="429" t="s">
        <v>1856</v>
      </c>
      <c r="C46" s="429" t="s">
        <v>1857</v>
      </c>
      <c r="D46" s="430"/>
      <c r="E46" s="430">
        <v>8</v>
      </c>
      <c r="F46" s="429" t="s">
        <v>98</v>
      </c>
      <c r="G46" s="430">
        <f t="shared" si="0"/>
        <v>0</v>
      </c>
      <c r="H46" s="431">
        <v>0.21</v>
      </c>
    </row>
    <row r="47" spans="1:8" ht="20.4">
      <c r="A47" s="428">
        <v>15</v>
      </c>
      <c r="B47" s="429" t="s">
        <v>1858</v>
      </c>
      <c r="C47" s="429" t="s">
        <v>1859</v>
      </c>
      <c r="D47" s="430"/>
      <c r="E47" s="430">
        <v>8</v>
      </c>
      <c r="F47" s="429" t="s">
        <v>98</v>
      </c>
      <c r="G47" s="430">
        <f t="shared" si="0"/>
        <v>0</v>
      </c>
      <c r="H47" s="431">
        <v>0.21</v>
      </c>
    </row>
    <row r="48" spans="1:8" ht="12.75">
      <c r="A48" s="428">
        <v>16</v>
      </c>
      <c r="B48" s="429" t="s">
        <v>1860</v>
      </c>
      <c r="C48" s="429" t="s">
        <v>1861</v>
      </c>
      <c r="D48" s="430"/>
      <c r="E48" s="430">
        <v>8</v>
      </c>
      <c r="F48" s="429" t="s">
        <v>98</v>
      </c>
      <c r="G48" s="430">
        <f t="shared" si="0"/>
        <v>0</v>
      </c>
      <c r="H48" s="431">
        <v>0.21</v>
      </c>
    </row>
    <row r="49" spans="1:8" ht="20.4">
      <c r="A49" s="428">
        <v>17</v>
      </c>
      <c r="B49" s="429" t="s">
        <v>1862</v>
      </c>
      <c r="C49" s="429" t="s">
        <v>1863</v>
      </c>
      <c r="D49" s="430"/>
      <c r="E49" s="430">
        <v>32</v>
      </c>
      <c r="F49" s="429" t="s">
        <v>98</v>
      </c>
      <c r="G49" s="430">
        <f t="shared" si="0"/>
        <v>0</v>
      </c>
      <c r="H49" s="431">
        <v>0.21</v>
      </c>
    </row>
    <row r="50" spans="1:8" ht="12.75">
      <c r="A50" s="428">
        <v>18</v>
      </c>
      <c r="B50" s="429" t="s">
        <v>1864</v>
      </c>
      <c r="C50" s="429" t="s">
        <v>1865</v>
      </c>
      <c r="D50" s="430"/>
      <c r="E50" s="430">
        <v>36</v>
      </c>
      <c r="F50" s="429" t="s">
        <v>201</v>
      </c>
      <c r="G50" s="430">
        <f t="shared" si="0"/>
        <v>0</v>
      </c>
      <c r="H50" s="431">
        <v>0.21</v>
      </c>
    </row>
    <row r="51" spans="1:8" ht="12.75">
      <c r="A51" s="428">
        <v>19</v>
      </c>
      <c r="B51" s="429" t="s">
        <v>1866</v>
      </c>
      <c r="C51" s="429" t="s">
        <v>1867</v>
      </c>
      <c r="D51" s="430"/>
      <c r="E51" s="430">
        <v>35</v>
      </c>
      <c r="F51" s="429" t="s">
        <v>201</v>
      </c>
      <c r="G51" s="430">
        <f t="shared" si="0"/>
        <v>0</v>
      </c>
      <c r="H51" s="431">
        <v>0.21</v>
      </c>
    </row>
    <row r="52" spans="1:8" ht="12.75">
      <c r="A52" s="428">
        <v>20</v>
      </c>
      <c r="B52" s="429" t="s">
        <v>1868</v>
      </c>
      <c r="C52" s="429" t="s">
        <v>1869</v>
      </c>
      <c r="D52" s="430"/>
      <c r="E52" s="430">
        <v>35</v>
      </c>
      <c r="F52" s="429" t="s">
        <v>201</v>
      </c>
      <c r="G52" s="430">
        <f t="shared" si="0"/>
        <v>0</v>
      </c>
      <c r="H52" s="431">
        <v>0.21</v>
      </c>
    </row>
    <row r="53" spans="1:8" ht="12.75">
      <c r="A53" s="428">
        <v>21</v>
      </c>
      <c r="B53" s="429" t="s">
        <v>1870</v>
      </c>
      <c r="C53" s="429" t="s">
        <v>1871</v>
      </c>
      <c r="D53" s="430"/>
      <c r="E53" s="430">
        <v>10</v>
      </c>
      <c r="F53" s="429" t="s">
        <v>98</v>
      </c>
      <c r="G53" s="430">
        <f t="shared" si="0"/>
        <v>0</v>
      </c>
      <c r="H53" s="431">
        <v>0.21</v>
      </c>
    </row>
    <row r="54" spans="1:8" ht="20.4">
      <c r="A54" s="428">
        <v>22</v>
      </c>
      <c r="B54" s="429" t="s">
        <v>1872</v>
      </c>
      <c r="C54" s="429" t="s">
        <v>1873</v>
      </c>
      <c r="D54" s="430"/>
      <c r="E54" s="430">
        <v>16</v>
      </c>
      <c r="F54" s="429" t="s">
        <v>98</v>
      </c>
      <c r="G54" s="430">
        <f t="shared" si="0"/>
        <v>0</v>
      </c>
      <c r="H54" s="431">
        <v>0.21</v>
      </c>
    </row>
    <row r="55" ht="12.75">
      <c r="H55" s="430">
        <f>+SUM(G33:G54)</f>
        <v>0</v>
      </c>
    </row>
    <row r="56" ht="10.8" thickBot="1">
      <c r="A56" s="432" t="s">
        <v>1874</v>
      </c>
    </row>
    <row r="57" spans="1:8" ht="12.6" thickTop="1">
      <c r="A57" s="433"/>
      <c r="B57" s="433"/>
      <c r="C57" s="433"/>
      <c r="D57" s="433"/>
      <c r="E57" s="433"/>
      <c r="F57" s="433"/>
      <c r="G57" s="434">
        <f>+H55</f>
        <v>0</v>
      </c>
      <c r="H57" s="433"/>
    </row>
    <row r="59" ht="12.6">
      <c r="A59" s="435"/>
    </row>
    <row r="60" ht="12">
      <c r="A60" s="436"/>
    </row>
    <row r="62" spans="1:8" ht="15.6">
      <c r="A62" s="537" t="s">
        <v>1875</v>
      </c>
      <c r="B62" s="537"/>
      <c r="C62" s="537"/>
      <c r="D62" s="537"/>
      <c r="E62" s="537"/>
      <c r="F62" s="537"/>
      <c r="G62" s="537"/>
      <c r="H62" s="537"/>
    </row>
    <row r="63" spans="1:8" ht="12.75">
      <c r="A63" s="413" t="s">
        <v>1829</v>
      </c>
      <c r="B63" s="427" t="s">
        <v>1830</v>
      </c>
      <c r="C63" s="427" t="s">
        <v>1805</v>
      </c>
      <c r="D63" s="413" t="s">
        <v>1831</v>
      </c>
      <c r="E63" s="413" t="s">
        <v>88</v>
      </c>
      <c r="F63" s="427" t="s">
        <v>1832</v>
      </c>
      <c r="G63" s="413" t="s">
        <v>1833</v>
      </c>
      <c r="H63" s="413" t="s">
        <v>68</v>
      </c>
    </row>
    <row r="64" spans="1:8" ht="12.75">
      <c r="A64" s="428">
        <v>1</v>
      </c>
      <c r="B64" s="429" t="s">
        <v>1876</v>
      </c>
      <c r="C64" s="429" t="s">
        <v>1877</v>
      </c>
      <c r="D64" s="430"/>
      <c r="E64" s="430">
        <v>0.05</v>
      </c>
      <c r="F64" s="429" t="s">
        <v>1878</v>
      </c>
      <c r="G64" s="430">
        <f>+E64*D64</f>
        <v>0</v>
      </c>
      <c r="H64" s="431">
        <v>0.21</v>
      </c>
    </row>
    <row r="65" spans="1:8" ht="12.75">
      <c r="A65" s="428">
        <v>2</v>
      </c>
      <c r="B65" s="429" t="s">
        <v>1879</v>
      </c>
      <c r="C65" s="429" t="s">
        <v>1880</v>
      </c>
      <c r="D65" s="430"/>
      <c r="E65" s="430">
        <v>39</v>
      </c>
      <c r="F65" s="429" t="s">
        <v>201</v>
      </c>
      <c r="G65" s="430">
        <f aca="true" t="shared" si="1" ref="G65:G71">+E65*D65</f>
        <v>0</v>
      </c>
      <c r="H65" s="431">
        <v>0.21</v>
      </c>
    </row>
    <row r="66" spans="1:8" ht="12.75">
      <c r="A66" s="428">
        <v>3</v>
      </c>
      <c r="B66" s="429" t="s">
        <v>1881</v>
      </c>
      <c r="C66" s="429" t="s">
        <v>1882</v>
      </c>
      <c r="D66" s="430"/>
      <c r="E66" s="430">
        <v>7</v>
      </c>
      <c r="F66" s="429" t="s">
        <v>201</v>
      </c>
      <c r="G66" s="430">
        <f t="shared" si="1"/>
        <v>0</v>
      </c>
      <c r="H66" s="431">
        <v>0.21</v>
      </c>
    </row>
    <row r="67" spans="1:8" ht="12.75">
      <c r="A67" s="428">
        <v>4</v>
      </c>
      <c r="B67" s="429" t="s">
        <v>1883</v>
      </c>
      <c r="C67" s="429" t="s">
        <v>1884</v>
      </c>
      <c r="D67" s="430"/>
      <c r="E67" s="430">
        <v>14</v>
      </c>
      <c r="F67" s="429" t="s">
        <v>201</v>
      </c>
      <c r="G67" s="430">
        <f t="shared" si="1"/>
        <v>0</v>
      </c>
      <c r="H67" s="431">
        <v>0.21</v>
      </c>
    </row>
    <row r="68" spans="1:8" ht="12.75">
      <c r="A68" s="428">
        <v>5</v>
      </c>
      <c r="B68" s="429" t="s">
        <v>1885</v>
      </c>
      <c r="C68" s="429" t="s">
        <v>1886</v>
      </c>
      <c r="D68" s="430"/>
      <c r="E68" s="430">
        <v>7</v>
      </c>
      <c r="F68" s="429" t="s">
        <v>201</v>
      </c>
      <c r="G68" s="430">
        <f t="shared" si="1"/>
        <v>0</v>
      </c>
      <c r="H68" s="431">
        <v>0.21</v>
      </c>
    </row>
    <row r="69" spans="1:8" ht="12.75">
      <c r="A69" s="428">
        <v>6</v>
      </c>
      <c r="B69" s="429" t="s">
        <v>1887</v>
      </c>
      <c r="C69" s="429" t="s">
        <v>1888</v>
      </c>
      <c r="D69" s="430"/>
      <c r="E69" s="430">
        <v>39</v>
      </c>
      <c r="F69" s="429" t="s">
        <v>201</v>
      </c>
      <c r="G69" s="430">
        <f t="shared" si="1"/>
        <v>0</v>
      </c>
      <c r="H69" s="431">
        <v>0.21</v>
      </c>
    </row>
    <row r="70" spans="1:9" ht="12.75">
      <c r="A70" s="428">
        <v>7</v>
      </c>
      <c r="B70" s="429" t="s">
        <v>1889</v>
      </c>
      <c r="C70" s="429" t="s">
        <v>1890</v>
      </c>
      <c r="D70" s="430"/>
      <c r="E70" s="430">
        <v>7</v>
      </c>
      <c r="F70" s="429" t="s">
        <v>201</v>
      </c>
      <c r="G70" s="430">
        <f t="shared" si="1"/>
        <v>0</v>
      </c>
      <c r="H70" s="431">
        <v>0.21</v>
      </c>
      <c r="I70" s="430"/>
    </row>
    <row r="71" spans="1:8" ht="12.75">
      <c r="A71" s="428">
        <v>8</v>
      </c>
      <c r="B71" s="429" t="s">
        <v>1891</v>
      </c>
      <c r="C71" s="429" t="s">
        <v>1892</v>
      </c>
      <c r="D71" s="430"/>
      <c r="E71" s="430">
        <v>46</v>
      </c>
      <c r="F71" s="429" t="s">
        <v>181</v>
      </c>
      <c r="G71" s="430">
        <f t="shared" si="1"/>
        <v>0</v>
      </c>
      <c r="H71" s="431">
        <v>0.21</v>
      </c>
    </row>
    <row r="72" ht="12.75">
      <c r="H72" s="430">
        <f>+SUM(G64:G71)</f>
        <v>0</v>
      </c>
    </row>
    <row r="73" ht="10.8" thickBot="1">
      <c r="A73" s="432" t="s">
        <v>1874</v>
      </c>
    </row>
    <row r="74" spans="1:8" ht="12.6" thickTop="1">
      <c r="A74" s="433"/>
      <c r="B74" s="433"/>
      <c r="C74" s="433"/>
      <c r="D74" s="433"/>
      <c r="E74" s="433"/>
      <c r="F74" s="433"/>
      <c r="G74" s="434">
        <f>+H72</f>
        <v>0</v>
      </c>
      <c r="H74" s="433"/>
    </row>
    <row r="76" ht="12.6">
      <c r="A76" s="435"/>
    </row>
    <row r="77" ht="12">
      <c r="A77" s="436"/>
    </row>
    <row r="79" spans="1:8" ht="15.6">
      <c r="A79" s="537" t="s">
        <v>1893</v>
      </c>
      <c r="B79" s="537"/>
      <c r="C79" s="537"/>
      <c r="D79" s="537"/>
      <c r="E79" s="537"/>
      <c r="F79" s="537"/>
      <c r="G79" s="537"/>
      <c r="H79" s="537"/>
    </row>
    <row r="80" spans="1:8" ht="12.75">
      <c r="A80" s="413" t="s">
        <v>1829</v>
      </c>
      <c r="B80" s="427" t="s">
        <v>1830</v>
      </c>
      <c r="C80" s="427" t="s">
        <v>1805</v>
      </c>
      <c r="D80" s="413" t="s">
        <v>1831</v>
      </c>
      <c r="E80" s="413" t="s">
        <v>88</v>
      </c>
      <c r="F80" s="427" t="s">
        <v>1832</v>
      </c>
      <c r="G80" s="413" t="s">
        <v>1833</v>
      </c>
      <c r="H80" s="413" t="s">
        <v>68</v>
      </c>
    </row>
    <row r="81" spans="1:8" ht="12.75">
      <c r="A81" s="428">
        <v>1</v>
      </c>
      <c r="B81" s="429" t="s">
        <v>1894</v>
      </c>
      <c r="C81" s="429" t="s">
        <v>1895</v>
      </c>
      <c r="D81" s="430"/>
      <c r="E81" s="430">
        <v>15</v>
      </c>
      <c r="F81" s="429" t="s">
        <v>201</v>
      </c>
      <c r="G81" s="430">
        <f>+E81*D81</f>
        <v>0</v>
      </c>
      <c r="H81" s="431">
        <v>0.21</v>
      </c>
    </row>
    <row r="82" spans="1:8" ht="12.75">
      <c r="A82" s="428">
        <v>2</v>
      </c>
      <c r="B82" s="429" t="s">
        <v>1896</v>
      </c>
      <c r="C82" s="429" t="s">
        <v>1897</v>
      </c>
      <c r="D82" s="430"/>
      <c r="E82" s="430">
        <v>24</v>
      </c>
      <c r="F82" s="429" t="s">
        <v>201</v>
      </c>
      <c r="G82" s="430">
        <f aca="true" t="shared" si="2" ref="G82:G103">+E82*D82</f>
        <v>0</v>
      </c>
      <c r="H82" s="431">
        <v>0.21</v>
      </c>
    </row>
    <row r="83" spans="1:8" ht="12.75">
      <c r="A83" s="428">
        <v>3</v>
      </c>
      <c r="B83" s="429" t="s">
        <v>1896</v>
      </c>
      <c r="C83" s="429" t="s">
        <v>1898</v>
      </c>
      <c r="D83" s="430"/>
      <c r="E83" s="430">
        <v>40</v>
      </c>
      <c r="F83" s="429" t="s">
        <v>201</v>
      </c>
      <c r="G83" s="430">
        <f t="shared" si="2"/>
        <v>0</v>
      </c>
      <c r="H83" s="431">
        <v>0.21</v>
      </c>
    </row>
    <row r="84" spans="1:8" ht="12.75">
      <c r="A84" s="428">
        <v>4</v>
      </c>
      <c r="B84" s="429" t="s">
        <v>1899</v>
      </c>
      <c r="C84" s="429" t="s">
        <v>1900</v>
      </c>
      <c r="D84" s="430"/>
      <c r="E84" s="430">
        <v>8</v>
      </c>
      <c r="F84" s="429" t="s">
        <v>98</v>
      </c>
      <c r="G84" s="430">
        <f t="shared" si="2"/>
        <v>0</v>
      </c>
      <c r="H84" s="431">
        <v>0.21</v>
      </c>
    </row>
    <row r="85" spans="1:8" ht="12.75">
      <c r="A85" s="428">
        <v>5</v>
      </c>
      <c r="B85" s="429" t="s">
        <v>1901</v>
      </c>
      <c r="C85" s="429" t="s">
        <v>1902</v>
      </c>
      <c r="D85" s="430"/>
      <c r="E85" s="430">
        <v>4</v>
      </c>
      <c r="F85" s="429" t="s">
        <v>98</v>
      </c>
      <c r="G85" s="430">
        <f t="shared" si="2"/>
        <v>0</v>
      </c>
      <c r="H85" s="431">
        <v>0.21</v>
      </c>
    </row>
    <row r="86" spans="1:8" ht="12.75">
      <c r="A86" s="428">
        <v>6</v>
      </c>
      <c r="B86" s="429" t="s">
        <v>1903</v>
      </c>
      <c r="C86" s="429" t="s">
        <v>1904</v>
      </c>
      <c r="D86" s="430"/>
      <c r="E86" s="430">
        <v>8</v>
      </c>
      <c r="F86" s="429" t="s">
        <v>98</v>
      </c>
      <c r="G86" s="430">
        <f t="shared" si="2"/>
        <v>0</v>
      </c>
      <c r="H86" s="431">
        <v>0.21</v>
      </c>
    </row>
    <row r="87" spans="1:8" ht="12.75">
      <c r="A87" s="428">
        <v>7</v>
      </c>
      <c r="B87" s="429" t="s">
        <v>1905</v>
      </c>
      <c r="C87" s="429" t="s">
        <v>1906</v>
      </c>
      <c r="D87" s="430"/>
      <c r="E87" s="430">
        <v>8</v>
      </c>
      <c r="F87" s="429" t="s">
        <v>98</v>
      </c>
      <c r="G87" s="430">
        <f t="shared" si="2"/>
        <v>0</v>
      </c>
      <c r="H87" s="431">
        <v>0.21</v>
      </c>
    </row>
    <row r="88" spans="1:8" ht="12.75">
      <c r="A88" s="428">
        <v>8</v>
      </c>
      <c r="B88" s="429" t="s">
        <v>1907</v>
      </c>
      <c r="C88" s="429" t="s">
        <v>1908</v>
      </c>
      <c r="D88" s="430"/>
      <c r="E88" s="430">
        <v>16</v>
      </c>
      <c r="F88" s="429" t="s">
        <v>98</v>
      </c>
      <c r="G88" s="430">
        <f t="shared" si="2"/>
        <v>0</v>
      </c>
      <c r="H88" s="431">
        <v>0.21</v>
      </c>
    </row>
    <row r="89" spans="1:8" ht="12.75">
      <c r="A89" s="428">
        <v>9</v>
      </c>
      <c r="B89" s="429" t="s">
        <v>1909</v>
      </c>
      <c r="C89" s="429" t="s">
        <v>1910</v>
      </c>
      <c r="D89" s="430"/>
      <c r="E89" s="430">
        <v>8</v>
      </c>
      <c r="F89" s="429" t="s">
        <v>98</v>
      </c>
      <c r="G89" s="430">
        <f t="shared" si="2"/>
        <v>0</v>
      </c>
      <c r="H89" s="431">
        <v>0.21</v>
      </c>
    </row>
    <row r="90" spans="1:8" ht="12.75">
      <c r="A90" s="428">
        <v>10</v>
      </c>
      <c r="B90" s="429" t="s">
        <v>1911</v>
      </c>
      <c r="C90" s="429" t="s">
        <v>1912</v>
      </c>
      <c r="D90" s="430"/>
      <c r="E90" s="430">
        <v>30</v>
      </c>
      <c r="F90" s="429" t="s">
        <v>208</v>
      </c>
      <c r="G90" s="430">
        <f t="shared" si="2"/>
        <v>0</v>
      </c>
      <c r="H90" s="431">
        <v>0.21</v>
      </c>
    </row>
    <row r="91" spans="1:8" ht="12.75">
      <c r="A91" s="428">
        <v>11</v>
      </c>
      <c r="B91" s="429" t="s">
        <v>1913</v>
      </c>
      <c r="C91" s="429" t="s">
        <v>1914</v>
      </c>
      <c r="D91" s="430"/>
      <c r="E91" s="430">
        <v>20</v>
      </c>
      <c r="F91" s="429" t="s">
        <v>208</v>
      </c>
      <c r="G91" s="430">
        <f t="shared" si="2"/>
        <v>0</v>
      </c>
      <c r="H91" s="431">
        <v>0.21</v>
      </c>
    </row>
    <row r="92" spans="1:8" ht="12.75">
      <c r="A92" s="428">
        <v>12</v>
      </c>
      <c r="B92" s="429" t="s">
        <v>1915</v>
      </c>
      <c r="C92" s="429" t="s">
        <v>1916</v>
      </c>
      <c r="D92" s="430"/>
      <c r="E92" s="430">
        <v>10</v>
      </c>
      <c r="F92" s="429" t="s">
        <v>98</v>
      </c>
      <c r="G92" s="430">
        <f t="shared" si="2"/>
        <v>0</v>
      </c>
      <c r="H92" s="431">
        <v>0.21</v>
      </c>
    </row>
    <row r="93" spans="1:8" ht="12.75">
      <c r="A93" s="428">
        <v>13</v>
      </c>
      <c r="B93" s="429" t="s">
        <v>1917</v>
      </c>
      <c r="C93" s="429" t="s">
        <v>1918</v>
      </c>
      <c r="D93" s="430"/>
      <c r="E93" s="430">
        <v>16</v>
      </c>
      <c r="F93" s="429" t="s">
        <v>98</v>
      </c>
      <c r="G93" s="430">
        <f t="shared" si="2"/>
        <v>0</v>
      </c>
      <c r="H93" s="431">
        <v>0.21</v>
      </c>
    </row>
    <row r="94" spans="1:8" ht="12.75">
      <c r="A94" s="428">
        <v>14</v>
      </c>
      <c r="B94" s="429" t="s">
        <v>1919</v>
      </c>
      <c r="C94" s="429" t="s">
        <v>1920</v>
      </c>
      <c r="D94" s="430"/>
      <c r="E94" s="430">
        <v>8</v>
      </c>
      <c r="F94" s="429" t="s">
        <v>98</v>
      </c>
      <c r="G94" s="430">
        <f t="shared" si="2"/>
        <v>0</v>
      </c>
      <c r="H94" s="431">
        <v>0.21</v>
      </c>
    </row>
    <row r="95" spans="1:8" ht="12.75">
      <c r="A95" s="428">
        <v>15</v>
      </c>
      <c r="B95" s="429" t="s">
        <v>1921</v>
      </c>
      <c r="C95" s="429" t="s">
        <v>1922</v>
      </c>
      <c r="D95" s="430"/>
      <c r="E95" s="430">
        <v>1</v>
      </c>
      <c r="F95" s="429" t="s">
        <v>98</v>
      </c>
      <c r="G95" s="430">
        <f t="shared" si="2"/>
        <v>0</v>
      </c>
      <c r="H95" s="431">
        <v>0.21</v>
      </c>
    </row>
    <row r="96" spans="1:8" ht="12.75">
      <c r="A96" s="428">
        <v>16</v>
      </c>
      <c r="B96" s="429" t="s">
        <v>1923</v>
      </c>
      <c r="C96" s="429" t="s">
        <v>1924</v>
      </c>
      <c r="D96" s="430"/>
      <c r="E96" s="430">
        <v>2</v>
      </c>
      <c r="F96" s="429" t="s">
        <v>98</v>
      </c>
      <c r="G96" s="430">
        <f t="shared" si="2"/>
        <v>0</v>
      </c>
      <c r="H96" s="431">
        <v>0.21</v>
      </c>
    </row>
    <row r="97" spans="1:8" ht="12.75">
      <c r="A97" s="428">
        <v>17</v>
      </c>
      <c r="B97" s="429" t="s">
        <v>1925</v>
      </c>
      <c r="C97" s="429" t="s">
        <v>1926</v>
      </c>
      <c r="D97" s="430"/>
      <c r="E97" s="430">
        <v>10</v>
      </c>
      <c r="F97" s="429" t="s">
        <v>98</v>
      </c>
      <c r="G97" s="430">
        <f t="shared" si="2"/>
        <v>0</v>
      </c>
      <c r="H97" s="431">
        <v>0.21</v>
      </c>
    </row>
    <row r="98" spans="1:8" ht="20.4">
      <c r="A98" s="428">
        <v>18</v>
      </c>
      <c r="B98" s="429" t="s">
        <v>1927</v>
      </c>
      <c r="C98" s="429" t="s">
        <v>1928</v>
      </c>
      <c r="D98" s="430"/>
      <c r="E98" s="430">
        <v>18</v>
      </c>
      <c r="F98" s="429" t="s">
        <v>201</v>
      </c>
      <c r="G98" s="430">
        <f t="shared" si="2"/>
        <v>0</v>
      </c>
      <c r="H98" s="431">
        <v>0.21</v>
      </c>
    </row>
    <row r="99" spans="1:8" ht="12.75">
      <c r="A99" s="428">
        <v>19</v>
      </c>
      <c r="B99" s="429" t="s">
        <v>1929</v>
      </c>
      <c r="C99" s="429" t="s">
        <v>1930</v>
      </c>
      <c r="D99" s="430"/>
      <c r="E99" s="430">
        <v>36</v>
      </c>
      <c r="F99" s="429" t="s">
        <v>201</v>
      </c>
      <c r="G99" s="430">
        <f t="shared" si="2"/>
        <v>0</v>
      </c>
      <c r="H99" s="431">
        <v>0.21</v>
      </c>
    </row>
    <row r="100" spans="1:8" ht="12.75">
      <c r="A100" s="428">
        <v>20</v>
      </c>
      <c r="B100" s="429" t="s">
        <v>1931</v>
      </c>
      <c r="C100" s="429" t="s">
        <v>1932</v>
      </c>
      <c r="D100" s="430"/>
      <c r="E100" s="430">
        <v>35</v>
      </c>
      <c r="F100" s="429" t="s">
        <v>201</v>
      </c>
      <c r="G100" s="430">
        <f t="shared" si="2"/>
        <v>0</v>
      </c>
      <c r="H100" s="431">
        <v>0.21</v>
      </c>
    </row>
    <row r="101" spans="1:8" ht="12.75">
      <c r="A101" s="428">
        <v>21</v>
      </c>
      <c r="B101" s="429" t="s">
        <v>1933</v>
      </c>
      <c r="C101" s="429" t="s">
        <v>1934</v>
      </c>
      <c r="D101" s="430"/>
      <c r="E101" s="430">
        <v>1</v>
      </c>
      <c r="F101" s="429" t="s">
        <v>98</v>
      </c>
      <c r="G101" s="430">
        <f t="shared" si="2"/>
        <v>0</v>
      </c>
      <c r="H101" s="431">
        <v>0.21</v>
      </c>
    </row>
    <row r="102" spans="1:8" ht="12.75">
      <c r="A102" s="428">
        <v>22</v>
      </c>
      <c r="B102" s="429" t="s">
        <v>1935</v>
      </c>
      <c r="C102" s="429" t="s">
        <v>1936</v>
      </c>
      <c r="D102" s="430"/>
      <c r="E102" s="430">
        <v>0.91</v>
      </c>
      <c r="F102" s="429" t="s">
        <v>149</v>
      </c>
      <c r="G102" s="430">
        <f t="shared" si="2"/>
        <v>0</v>
      </c>
      <c r="H102" s="431">
        <v>0.21</v>
      </c>
    </row>
    <row r="103" spans="1:8" ht="12.75">
      <c r="A103" s="428">
        <v>23</v>
      </c>
      <c r="B103" s="429" t="s">
        <v>1937</v>
      </c>
      <c r="C103" s="429" t="s">
        <v>1938</v>
      </c>
      <c r="D103" s="430"/>
      <c r="E103" s="430">
        <v>7</v>
      </c>
      <c r="F103" s="429" t="s">
        <v>208</v>
      </c>
      <c r="G103" s="430">
        <f t="shared" si="2"/>
        <v>0</v>
      </c>
      <c r="H103" s="431">
        <v>0.21</v>
      </c>
    </row>
    <row r="104" ht="12.75">
      <c r="H104" s="430">
        <f>+SUM(G81:G103)</f>
        <v>0</v>
      </c>
    </row>
    <row r="105" ht="10.8" thickBot="1">
      <c r="A105" s="432" t="s">
        <v>1939</v>
      </c>
    </row>
    <row r="106" spans="1:8" ht="12.6" thickTop="1">
      <c r="A106" s="433"/>
      <c r="B106" s="433"/>
      <c r="C106" s="433"/>
      <c r="D106" s="433"/>
      <c r="E106" s="433"/>
      <c r="F106" s="433"/>
      <c r="G106" s="434">
        <f>+H104</f>
        <v>0</v>
      </c>
      <c r="H106" s="433"/>
    </row>
    <row r="108" ht="12.6">
      <c r="A108" s="435"/>
    </row>
    <row r="109" ht="12">
      <c r="A109" s="436"/>
    </row>
    <row r="111" ht="12.6">
      <c r="A111" s="435"/>
    </row>
    <row r="112" ht="12">
      <c r="A112" s="436"/>
    </row>
    <row r="114" spans="1:8" ht="15.6">
      <c r="A114" s="537" t="s">
        <v>1940</v>
      </c>
      <c r="B114" s="537"/>
      <c r="C114" s="537"/>
      <c r="D114" s="537"/>
      <c r="E114" s="537"/>
      <c r="F114" s="537"/>
      <c r="G114" s="537"/>
      <c r="H114" s="537"/>
    </row>
    <row r="115" spans="1:8" ht="12.75">
      <c r="A115" s="413" t="s">
        <v>1829</v>
      </c>
      <c r="B115" s="427" t="s">
        <v>1830</v>
      </c>
      <c r="C115" s="427" t="s">
        <v>1805</v>
      </c>
      <c r="D115" s="413" t="s">
        <v>1831</v>
      </c>
      <c r="E115" s="413" t="s">
        <v>88</v>
      </c>
      <c r="F115" s="427" t="s">
        <v>1832</v>
      </c>
      <c r="G115" s="413" t="s">
        <v>1833</v>
      </c>
      <c r="H115" s="413" t="s">
        <v>68</v>
      </c>
    </row>
    <row r="116" spans="1:8" ht="122.4">
      <c r="A116" s="428" t="s">
        <v>1941</v>
      </c>
      <c r="B116" s="429" t="s">
        <v>1942</v>
      </c>
      <c r="C116" s="429" t="s">
        <v>1943</v>
      </c>
      <c r="D116" s="430"/>
      <c r="E116" s="430">
        <v>1</v>
      </c>
      <c r="F116" s="429" t="s">
        <v>98</v>
      </c>
      <c r="G116" s="430">
        <f>+E116*D116</f>
        <v>0</v>
      </c>
      <c r="H116" s="431">
        <v>0.21</v>
      </c>
    </row>
    <row r="117" ht="12.75">
      <c r="H117" s="430">
        <f>+G116</f>
        <v>0</v>
      </c>
    </row>
    <row r="118" ht="10.8" thickBot="1">
      <c r="A118" s="432" t="s">
        <v>1944</v>
      </c>
    </row>
    <row r="119" spans="1:8" ht="12.6" thickTop="1">
      <c r="A119" s="433"/>
      <c r="B119" s="433"/>
      <c r="C119" s="433"/>
      <c r="D119" s="433"/>
      <c r="E119" s="433"/>
      <c r="F119" s="433"/>
      <c r="G119" s="434">
        <f>+H117</f>
        <v>0</v>
      </c>
      <c r="H119" s="433"/>
    </row>
    <row r="121" ht="12.6">
      <c r="A121" s="435"/>
    </row>
    <row r="122" ht="12">
      <c r="A122" s="436"/>
    </row>
    <row r="124" spans="1:8" ht="15.6">
      <c r="A124" s="537" t="s">
        <v>1945</v>
      </c>
      <c r="B124" s="537"/>
      <c r="C124" s="537"/>
      <c r="D124" s="537"/>
      <c r="E124" s="537"/>
      <c r="F124" s="537"/>
      <c r="G124" s="537"/>
      <c r="H124" s="537"/>
    </row>
    <row r="125" spans="1:8" ht="12.75">
      <c r="A125" s="413" t="s">
        <v>1829</v>
      </c>
      <c r="B125" s="427" t="s">
        <v>1830</v>
      </c>
      <c r="C125" s="427" t="s">
        <v>1805</v>
      </c>
      <c r="D125" s="413" t="s">
        <v>1831</v>
      </c>
      <c r="E125" s="413" t="s">
        <v>88</v>
      </c>
      <c r="F125" s="427" t="s">
        <v>1832</v>
      </c>
      <c r="G125" s="413" t="s">
        <v>1833</v>
      </c>
      <c r="H125" s="413" t="s">
        <v>68</v>
      </c>
    </row>
    <row r="126" spans="1:8" ht="12.75">
      <c r="A126" s="428">
        <v>1</v>
      </c>
      <c r="B126" s="429" t="s">
        <v>1565</v>
      </c>
      <c r="C126" s="429" t="s">
        <v>1946</v>
      </c>
      <c r="D126" s="430"/>
      <c r="E126" s="430">
        <v>2</v>
      </c>
      <c r="F126" s="429" t="s">
        <v>1947</v>
      </c>
      <c r="G126" s="430">
        <f>+E126*D126</f>
        <v>0</v>
      </c>
      <c r="H126" s="431">
        <v>0.21</v>
      </c>
    </row>
    <row r="127" spans="1:8" ht="12.75">
      <c r="A127" s="428">
        <v>2</v>
      </c>
      <c r="B127" s="429" t="s">
        <v>1565</v>
      </c>
      <c r="C127" s="429" t="s">
        <v>1948</v>
      </c>
      <c r="D127" s="430"/>
      <c r="E127" s="430">
        <v>8</v>
      </c>
      <c r="F127" s="429" t="s">
        <v>1947</v>
      </c>
      <c r="G127" s="430">
        <f aca="true" t="shared" si="3" ref="G127:G130">+E127*D127</f>
        <v>0</v>
      </c>
      <c r="H127" s="431">
        <v>0.21</v>
      </c>
    </row>
    <row r="128" spans="1:8" ht="12.75">
      <c r="A128" s="428">
        <v>3</v>
      </c>
      <c r="B128" s="429" t="s">
        <v>1565</v>
      </c>
      <c r="C128" s="429" t="s">
        <v>1949</v>
      </c>
      <c r="D128" s="430"/>
      <c r="E128" s="430">
        <v>1</v>
      </c>
      <c r="F128" s="429" t="s">
        <v>1947</v>
      </c>
      <c r="G128" s="430">
        <f t="shared" si="3"/>
        <v>0</v>
      </c>
      <c r="H128" s="431">
        <v>0.21</v>
      </c>
    </row>
    <row r="129" spans="1:8" ht="12.75">
      <c r="A129" s="428">
        <v>4</v>
      </c>
      <c r="B129" s="429" t="s">
        <v>1565</v>
      </c>
      <c r="C129" s="429" t="s">
        <v>1950</v>
      </c>
      <c r="D129" s="430"/>
      <c r="E129" s="430">
        <v>10</v>
      </c>
      <c r="F129" s="429" t="s">
        <v>1947</v>
      </c>
      <c r="G129" s="430">
        <f t="shared" si="3"/>
        <v>0</v>
      </c>
      <c r="H129" s="431">
        <v>0.21</v>
      </c>
    </row>
    <row r="130" spans="1:8" ht="12.75">
      <c r="A130" s="428">
        <v>5</v>
      </c>
      <c r="B130" s="429" t="s">
        <v>1565</v>
      </c>
      <c r="C130" s="429" t="s">
        <v>1951</v>
      </c>
      <c r="D130" s="430"/>
      <c r="E130" s="430">
        <v>8</v>
      </c>
      <c r="F130" s="429" t="s">
        <v>1947</v>
      </c>
      <c r="G130" s="430">
        <f t="shared" si="3"/>
        <v>0</v>
      </c>
      <c r="H130" s="431">
        <v>0.21</v>
      </c>
    </row>
    <row r="131" ht="12.75">
      <c r="H131" s="430">
        <f>+SUM(G126:G130)</f>
        <v>0</v>
      </c>
    </row>
    <row r="132" ht="10.8" thickBot="1">
      <c r="A132" s="432" t="s">
        <v>1952</v>
      </c>
    </row>
    <row r="133" spans="1:8" ht="12.6" thickTop="1">
      <c r="A133" s="433"/>
      <c r="B133" s="433"/>
      <c r="C133" s="433"/>
      <c r="D133" s="433"/>
      <c r="E133" s="433"/>
      <c r="F133" s="433"/>
      <c r="G133" s="434">
        <f>+H131</f>
        <v>0</v>
      </c>
      <c r="H133" s="433"/>
    </row>
    <row r="135" ht="12.6">
      <c r="A135" s="435"/>
    </row>
    <row r="136" ht="12">
      <c r="A136" s="436"/>
    </row>
  </sheetData>
  <mergeCells count="6">
    <mergeCell ref="A124:H124"/>
    <mergeCell ref="A1:E1"/>
    <mergeCell ref="A31:H31"/>
    <mergeCell ref="A62:H62"/>
    <mergeCell ref="A79:H79"/>
    <mergeCell ref="A114:H1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7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106</v>
      </c>
      <c r="D2" s="85" t="s">
        <v>104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103</v>
      </c>
      <c r="B5" s="98"/>
      <c r="C5" s="99" t="s">
        <v>104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'IO 01 IO 01 Rek'!E7</f>
        <v>0</v>
      </c>
      <c r="D15" s="137">
        <f>'IO 01 IO 01 Rek'!A15</f>
        <v>0</v>
      </c>
      <c r="E15" s="138"/>
      <c r="F15" s="139"/>
      <c r="G15" s="136">
        <f>'IO 01 IO 01 Rek'!I15</f>
        <v>0</v>
      </c>
    </row>
    <row r="16" spans="1:7" ht="15.9" customHeight="1">
      <c r="A16" s="134" t="s">
        <v>49</v>
      </c>
      <c r="B16" s="135" t="s">
        <v>50</v>
      </c>
      <c r="C16" s="136">
        <f>'IO 01 IO 01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'IO 01 IO 01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'IO 01 IO 01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'IO 01 IO 01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'IO 01 IO 01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3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145</v>
      </c>
      <c r="D2" s="85" t="s">
        <v>143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142</v>
      </c>
      <c r="B5" s="98"/>
      <c r="C5" s="99" t="s">
        <v>143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00 SO 00 Rek'!E13</f>
        <v>0</v>
      </c>
      <c r="D15" s="137">
        <f>'SO 00 SO 00 Rek'!A21</f>
        <v>0</v>
      </c>
      <c r="E15" s="138"/>
      <c r="F15" s="139"/>
      <c r="G15" s="136">
        <f>'SO 00 SO 00 Rek'!I21</f>
        <v>0</v>
      </c>
    </row>
    <row r="16" spans="1:7" ht="15.9" customHeight="1">
      <c r="A16" s="134" t="s">
        <v>49</v>
      </c>
      <c r="B16" s="135" t="s">
        <v>50</v>
      </c>
      <c r="C16" s="136">
        <f>'SO 00 SO 00 Rek'!F13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00 SO 00 Rek'!H13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00 SO 00 Rek'!G13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00 SO 00 Rek'!I13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00 SO 00 Rek'!H19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workbookViewId="0" topLeftCell="A1">
      <selection activeCell="E9" sqref="E9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145</v>
      </c>
      <c r="I1" s="179"/>
    </row>
    <row r="2" spans="1:9" ht="13.8" thickBot="1">
      <c r="A2" s="530" t="s">
        <v>73</v>
      </c>
      <c r="B2" s="531"/>
      <c r="C2" s="180" t="s">
        <v>144</v>
      </c>
      <c r="D2" s="181"/>
      <c r="E2" s="182"/>
      <c r="F2" s="181"/>
      <c r="G2" s="532" t="s">
        <v>143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2.75">
      <c r="A7" s="282" t="str">
        <f>'SO 00 SO 00 Pol'!B7</f>
        <v>1</v>
      </c>
      <c r="B7" s="62" t="str">
        <f>'SO 00 SO 00 Pol'!C7</f>
        <v>Zemní práce</v>
      </c>
      <c r="D7" s="192"/>
      <c r="E7" s="283">
        <f>'SO 00 SO 00 Pol'!BA14</f>
        <v>0</v>
      </c>
      <c r="F7" s="284">
        <f>'SO 00 SO 00 Pol'!BB14</f>
        <v>0</v>
      </c>
      <c r="G7" s="284">
        <f>'SO 00 SO 00 Pol'!BC14</f>
        <v>0</v>
      </c>
      <c r="H7" s="284">
        <f>'SO 00 SO 00 Pol'!BD14</f>
        <v>0</v>
      </c>
      <c r="I7" s="285">
        <f>'SO 00 SO 00 Pol'!BE14</f>
        <v>0</v>
      </c>
    </row>
    <row r="8" spans="1:9" s="115" customFormat="1" ht="12.75">
      <c r="A8" s="282" t="str">
        <f>'SO 00 SO 00 Pol'!B15</f>
        <v>96</v>
      </c>
      <c r="B8" s="62" t="str">
        <f>'SO 00 SO 00 Pol'!C15</f>
        <v>Bourání konstrukcí</v>
      </c>
      <c r="D8" s="192"/>
      <c r="E8" s="283">
        <f>+'SO 00 SO 00 Pol'!G38</f>
        <v>0</v>
      </c>
      <c r="F8" s="284">
        <f>'SO 00 SO 00 Pol'!BB38</f>
        <v>0</v>
      </c>
      <c r="G8" s="284">
        <f>'SO 00 SO 00 Pol'!BC38</f>
        <v>0</v>
      </c>
      <c r="H8" s="284">
        <f>'SO 00 SO 00 Pol'!BD38</f>
        <v>0</v>
      </c>
      <c r="I8" s="285">
        <f>'SO 00 SO 00 Pol'!BE38</f>
        <v>0</v>
      </c>
    </row>
    <row r="9" spans="1:9" s="115" customFormat="1" ht="12.75">
      <c r="A9" s="282" t="str">
        <f>'SO 00 SO 00 Pol'!B39</f>
        <v>98</v>
      </c>
      <c r="B9" s="62" t="str">
        <f>'SO 00 SO 00 Pol'!C39</f>
        <v>Demolice</v>
      </c>
      <c r="D9" s="192"/>
      <c r="E9" s="283">
        <f>'SO 00 SO 00 Pol'!BA43</f>
        <v>0</v>
      </c>
      <c r="F9" s="284">
        <f>'SO 00 SO 00 Pol'!BB43</f>
        <v>0</v>
      </c>
      <c r="G9" s="284">
        <f>'SO 00 SO 00 Pol'!BC43</f>
        <v>0</v>
      </c>
      <c r="H9" s="284">
        <f>'SO 00 SO 00 Pol'!BD43</f>
        <v>0</v>
      </c>
      <c r="I9" s="285">
        <f>'SO 00 SO 00 Pol'!BE43</f>
        <v>0</v>
      </c>
    </row>
    <row r="10" spans="1:9" s="115" customFormat="1" ht="12.75">
      <c r="A10" s="282" t="str">
        <f>'SO 00 SO 00 Pol'!B44</f>
        <v>764</v>
      </c>
      <c r="B10" s="62" t="str">
        <f>'SO 00 SO 00 Pol'!C44</f>
        <v>Konstrukce klempířské</v>
      </c>
      <c r="D10" s="192"/>
      <c r="E10" s="283">
        <f>'SO 00 SO 00 Pol'!BA47</f>
        <v>0</v>
      </c>
      <c r="F10" s="284">
        <f>'SO 00 SO 00 Pol'!BB47</f>
        <v>0</v>
      </c>
      <c r="G10" s="284">
        <f>'SO 00 SO 00 Pol'!BC47</f>
        <v>0</v>
      </c>
      <c r="H10" s="284">
        <f>'SO 00 SO 00 Pol'!BD47</f>
        <v>0</v>
      </c>
      <c r="I10" s="285">
        <f>'SO 00 SO 00 Pol'!BE47</f>
        <v>0</v>
      </c>
    </row>
    <row r="11" spans="1:9" s="115" customFormat="1" ht="12.75">
      <c r="A11" s="282" t="str">
        <f>'SO 00 SO 00 Pol'!B48</f>
        <v>767</v>
      </c>
      <c r="B11" s="62" t="str">
        <f>'SO 00 SO 00 Pol'!C48</f>
        <v>Konstrukce zámečnické</v>
      </c>
      <c r="D11" s="192"/>
      <c r="E11" s="283">
        <f>'SO 00 SO 00 Pol'!BA50</f>
        <v>0</v>
      </c>
      <c r="F11" s="284">
        <f>'SO 00 SO 00 Pol'!BB50</f>
        <v>0</v>
      </c>
      <c r="G11" s="284">
        <f>'SO 00 SO 00 Pol'!BC50</f>
        <v>0</v>
      </c>
      <c r="H11" s="284">
        <f>'SO 00 SO 00 Pol'!BD50</f>
        <v>0</v>
      </c>
      <c r="I11" s="285">
        <f>'SO 00 SO 00 Pol'!BE50</f>
        <v>0</v>
      </c>
    </row>
    <row r="12" spans="1:9" s="115" customFormat="1" ht="13.8" thickBot="1">
      <c r="A12" s="282" t="str">
        <f>'SO 00 SO 00 Pol'!B51</f>
        <v>D96</v>
      </c>
      <c r="B12" s="62" t="str">
        <f>'SO 00 SO 00 Pol'!C51</f>
        <v>Přesuny suti a vybouraných hmot</v>
      </c>
      <c r="D12" s="192"/>
      <c r="E12" s="283">
        <f>'SO 00 SO 00 Pol'!BA57</f>
        <v>0</v>
      </c>
      <c r="F12" s="284">
        <f>'SO 00 SO 00 Pol'!BB57</f>
        <v>0</v>
      </c>
      <c r="G12" s="284">
        <f>'SO 00 SO 00 Pol'!BC57</f>
        <v>0</v>
      </c>
      <c r="H12" s="284">
        <f>'SO 00 SO 00 Pol'!BD57</f>
        <v>0</v>
      </c>
      <c r="I12" s="285">
        <f>'SO 00 SO 00 Pol'!BE57</f>
        <v>0</v>
      </c>
    </row>
    <row r="13" spans="1:256" ht="13.8" thickBot="1">
      <c r="A13" s="193"/>
      <c r="B13" s="194" t="s">
        <v>76</v>
      </c>
      <c r="C13" s="194"/>
      <c r="D13" s="195"/>
      <c r="E13" s="196">
        <f>SUM(E7:E12)</f>
        <v>0</v>
      </c>
      <c r="F13" s="197">
        <f>SUM(F7:F12)</f>
        <v>0</v>
      </c>
      <c r="G13" s="197">
        <f>SUM(G7:G12)</f>
        <v>0</v>
      </c>
      <c r="H13" s="197">
        <f>SUM(H7:H12)</f>
        <v>0</v>
      </c>
      <c r="I13" s="198">
        <f>SUM(I7:I12)</f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9" ht="12.75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57" ht="17.4">
      <c r="A15" s="184" t="s">
        <v>77</v>
      </c>
      <c r="B15" s="184"/>
      <c r="C15" s="184"/>
      <c r="D15" s="184"/>
      <c r="E15" s="184"/>
      <c r="F15" s="184"/>
      <c r="G15" s="199"/>
      <c r="H15" s="184"/>
      <c r="I15" s="184"/>
      <c r="BA15" s="121"/>
      <c r="BB15" s="121"/>
      <c r="BC15" s="121"/>
      <c r="BD15" s="121"/>
      <c r="BE15" s="121"/>
    </row>
    <row r="16" ht="13.8" thickBot="1"/>
    <row r="17" spans="1:9" ht="12.75">
      <c r="A17" s="150" t="s">
        <v>78</v>
      </c>
      <c r="B17" s="151"/>
      <c r="C17" s="151"/>
      <c r="D17" s="200"/>
      <c r="E17" s="201" t="s">
        <v>79</v>
      </c>
      <c r="F17" s="202" t="s">
        <v>12</v>
      </c>
      <c r="G17" s="203" t="s">
        <v>80</v>
      </c>
      <c r="H17" s="204"/>
      <c r="I17" s="205" t="s">
        <v>79</v>
      </c>
    </row>
    <row r="18" spans="1:53" ht="12.75">
      <c r="A18" s="144"/>
      <c r="B18" s="135"/>
      <c r="C18" s="135"/>
      <c r="D18" s="206"/>
      <c r="E18" s="207"/>
      <c r="F18" s="208"/>
      <c r="G18" s="209">
        <f>CHOOSE(BA18+1,E13+F13,E13+F13+H13,E13+F13+G13+H13,E13,F13,H13,G13,H13+G13,0)</f>
        <v>0</v>
      </c>
      <c r="H18" s="210"/>
      <c r="I18" s="211">
        <f>E18+F18*G18/100</f>
        <v>0</v>
      </c>
      <c r="BA18" s="1">
        <v>8</v>
      </c>
    </row>
    <row r="19" spans="1:9" ht="13.8" thickBot="1">
      <c r="A19" s="212"/>
      <c r="B19" s="213" t="s">
        <v>81</v>
      </c>
      <c r="C19" s="214"/>
      <c r="D19" s="215"/>
      <c r="E19" s="216"/>
      <c r="F19" s="217"/>
      <c r="G19" s="217"/>
      <c r="H19" s="535">
        <f>SUM(I18:I18)</f>
        <v>0</v>
      </c>
      <c r="I19" s="536"/>
    </row>
    <row r="21" spans="2:9" ht="12.75">
      <c r="B21" s="14"/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0"/>
  <sheetViews>
    <sheetView showGridLines="0" showZeros="0" zoomScaleSheetLayoutView="100" workbookViewId="0" topLeftCell="A1">
      <selection activeCell="F38" sqref="F38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'SO 00 SO 00 Rek'!H1</f>
        <v>SO 00*</v>
      </c>
      <c r="G3" s="227"/>
    </row>
    <row r="4" spans="1:7" ht="13.8" thickBot="1">
      <c r="A4" s="542" t="s">
        <v>73</v>
      </c>
      <c r="B4" s="531"/>
      <c r="C4" s="180" t="s">
        <v>144</v>
      </c>
      <c r="D4" s="228"/>
      <c r="E4" s="543" t="str">
        <f>'SO 00 SO 00 Rek'!G2</f>
        <v>Demolice stávajícího objektu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96</v>
      </c>
      <c r="C7" s="239" t="s">
        <v>97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147</v>
      </c>
      <c r="C8" s="250" t="s">
        <v>148</v>
      </c>
      <c r="D8" s="251" t="s">
        <v>149</v>
      </c>
      <c r="E8" s="252">
        <v>9.8104</v>
      </c>
      <c r="F8" s="252"/>
      <c r="G8" s="253">
        <f>E8*F8</f>
        <v>0</v>
      </c>
      <c r="H8" s="254">
        <v>0</v>
      </c>
      <c r="I8" s="255">
        <f>E8*H8</f>
        <v>0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539" t="s">
        <v>150</v>
      </c>
      <c r="D9" s="540"/>
      <c r="E9" s="261">
        <v>4</v>
      </c>
      <c r="F9" s="262"/>
      <c r="G9" s="263"/>
      <c r="H9" s="264"/>
      <c r="I9" s="258"/>
      <c r="J9" s="265"/>
      <c r="K9" s="258"/>
      <c r="M9" s="259" t="s">
        <v>150</v>
      </c>
      <c r="O9" s="247"/>
    </row>
    <row r="10" spans="1:15" ht="12.75">
      <c r="A10" s="256"/>
      <c r="B10" s="260"/>
      <c r="C10" s="539" t="s">
        <v>151</v>
      </c>
      <c r="D10" s="540"/>
      <c r="E10" s="261">
        <v>1.6524</v>
      </c>
      <c r="F10" s="262"/>
      <c r="G10" s="263"/>
      <c r="H10" s="264"/>
      <c r="I10" s="258"/>
      <c r="J10" s="265"/>
      <c r="K10" s="258"/>
      <c r="M10" s="259" t="s">
        <v>151</v>
      </c>
      <c r="O10" s="247"/>
    </row>
    <row r="11" spans="1:15" ht="12.75">
      <c r="A11" s="256"/>
      <c r="B11" s="260"/>
      <c r="C11" s="539" t="s">
        <v>152</v>
      </c>
      <c r="D11" s="540"/>
      <c r="E11" s="261">
        <v>4.158</v>
      </c>
      <c r="F11" s="262"/>
      <c r="G11" s="263"/>
      <c r="H11" s="264"/>
      <c r="I11" s="258"/>
      <c r="J11" s="265"/>
      <c r="K11" s="258"/>
      <c r="M11" s="259" t="s">
        <v>152</v>
      </c>
      <c r="O11" s="247"/>
    </row>
    <row r="12" spans="1:80" ht="12.75">
      <c r="A12" s="248">
        <v>2</v>
      </c>
      <c r="B12" s="249" t="s">
        <v>153</v>
      </c>
      <c r="C12" s="250" t="s">
        <v>154</v>
      </c>
      <c r="D12" s="251" t="s">
        <v>149</v>
      </c>
      <c r="E12" s="252">
        <v>9.8104</v>
      </c>
      <c r="F12" s="252"/>
      <c r="G12" s="253">
        <f>E12*F12</f>
        <v>0</v>
      </c>
      <c r="H12" s="254">
        <v>0</v>
      </c>
      <c r="I12" s="255">
        <f>E12*H12</f>
        <v>0</v>
      </c>
      <c r="J12" s="254">
        <v>0</v>
      </c>
      <c r="K12" s="255">
        <f>E12*J12</f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80" ht="12.75">
      <c r="A13" s="248">
        <v>3</v>
      </c>
      <c r="B13" s="249" t="s">
        <v>155</v>
      </c>
      <c r="C13" s="250" t="s">
        <v>156</v>
      </c>
      <c r="D13" s="251" t="s">
        <v>149</v>
      </c>
      <c r="E13" s="252">
        <v>9.814</v>
      </c>
      <c r="F13" s="252"/>
      <c r="G13" s="253">
        <f>E13*F13</f>
        <v>0</v>
      </c>
      <c r="H13" s="254">
        <v>0</v>
      </c>
      <c r="I13" s="255">
        <f>E13*H13</f>
        <v>0</v>
      </c>
      <c r="J13" s="254">
        <v>0</v>
      </c>
      <c r="K13" s="255">
        <f>E13*J13</f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57" ht="12.75">
      <c r="A14" s="266"/>
      <c r="B14" s="267" t="s">
        <v>99</v>
      </c>
      <c r="C14" s="268" t="s">
        <v>146</v>
      </c>
      <c r="D14" s="269"/>
      <c r="E14" s="270"/>
      <c r="F14" s="271"/>
      <c r="G14" s="272">
        <f>SUM(G7:G13)</f>
        <v>0</v>
      </c>
      <c r="H14" s="273"/>
      <c r="I14" s="274">
        <f>SUM(I7:I13)</f>
        <v>0</v>
      </c>
      <c r="J14" s="273"/>
      <c r="K14" s="274">
        <f>SUM(K7:K13)</f>
        <v>0</v>
      </c>
      <c r="O14" s="247">
        <v>4</v>
      </c>
      <c r="BA14" s="275">
        <f>SUM(BA7:BA13)</f>
        <v>0</v>
      </c>
      <c r="BB14" s="275">
        <f>SUM(BB7:BB13)</f>
        <v>0</v>
      </c>
      <c r="BC14" s="275">
        <f>SUM(BC7:BC13)</f>
        <v>0</v>
      </c>
      <c r="BD14" s="275">
        <f>SUM(BD7:BD13)</f>
        <v>0</v>
      </c>
      <c r="BE14" s="275">
        <f>SUM(BE7:BE13)</f>
        <v>0</v>
      </c>
    </row>
    <row r="15" spans="1:15" ht="12.75">
      <c r="A15" s="237" t="s">
        <v>95</v>
      </c>
      <c r="B15" s="238" t="s">
        <v>157</v>
      </c>
      <c r="C15" s="239" t="s">
        <v>158</v>
      </c>
      <c r="D15" s="240"/>
      <c r="E15" s="241"/>
      <c r="F15" s="241"/>
      <c r="G15" s="242"/>
      <c r="H15" s="243"/>
      <c r="I15" s="244"/>
      <c r="J15" s="245"/>
      <c r="K15" s="246"/>
      <c r="O15" s="247">
        <v>1</v>
      </c>
    </row>
    <row r="16" spans="1:80" ht="12.75">
      <c r="A16" s="248">
        <v>4</v>
      </c>
      <c r="B16" s="249" t="s">
        <v>160</v>
      </c>
      <c r="C16" s="250" t="s">
        <v>161</v>
      </c>
      <c r="D16" s="251" t="s">
        <v>149</v>
      </c>
      <c r="E16" s="252">
        <v>8.0061</v>
      </c>
      <c r="F16" s="252"/>
      <c r="G16" s="253">
        <f>E16*F16</f>
        <v>0</v>
      </c>
      <c r="H16" s="254">
        <v>0</v>
      </c>
      <c r="I16" s="255">
        <f>E16*H16</f>
        <v>0</v>
      </c>
      <c r="J16" s="254">
        <v>-2</v>
      </c>
      <c r="K16" s="255">
        <f>E16*J16</f>
        <v>-16.0122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</v>
      </c>
      <c r="CB16" s="247">
        <v>1</v>
      </c>
    </row>
    <row r="17" spans="1:15" ht="12.75">
      <c r="A17" s="256"/>
      <c r="B17" s="260"/>
      <c r="C17" s="539" t="s">
        <v>162</v>
      </c>
      <c r="D17" s="540"/>
      <c r="E17" s="261">
        <v>2.4786</v>
      </c>
      <c r="F17" s="262"/>
      <c r="G17" s="263"/>
      <c r="H17" s="264"/>
      <c r="I17" s="258"/>
      <c r="J17" s="265"/>
      <c r="K17" s="258"/>
      <c r="M17" s="259" t="s">
        <v>162</v>
      </c>
      <c r="O17" s="247"/>
    </row>
    <row r="18" spans="1:15" ht="12.75">
      <c r="A18" s="256"/>
      <c r="B18" s="260"/>
      <c r="C18" s="539" t="s">
        <v>163</v>
      </c>
      <c r="D18" s="540"/>
      <c r="E18" s="261">
        <v>0.7575</v>
      </c>
      <c r="F18" s="262"/>
      <c r="G18" s="263"/>
      <c r="H18" s="264"/>
      <c r="I18" s="258"/>
      <c r="J18" s="265"/>
      <c r="K18" s="258"/>
      <c r="M18" s="259" t="s">
        <v>163</v>
      </c>
      <c r="O18" s="247"/>
    </row>
    <row r="19" spans="1:15" ht="12.75">
      <c r="A19" s="256"/>
      <c r="B19" s="260"/>
      <c r="C19" s="539" t="s">
        <v>164</v>
      </c>
      <c r="D19" s="540"/>
      <c r="E19" s="261">
        <v>3.888</v>
      </c>
      <c r="F19" s="262"/>
      <c r="G19" s="263"/>
      <c r="H19" s="264"/>
      <c r="I19" s="258"/>
      <c r="J19" s="265"/>
      <c r="K19" s="258"/>
      <c r="M19" s="259" t="s">
        <v>164</v>
      </c>
      <c r="O19" s="247"/>
    </row>
    <row r="20" spans="1:15" ht="12.75">
      <c r="A20" s="256"/>
      <c r="B20" s="260"/>
      <c r="C20" s="539" t="s">
        <v>165</v>
      </c>
      <c r="D20" s="540"/>
      <c r="E20" s="261">
        <v>0.48</v>
      </c>
      <c r="F20" s="262"/>
      <c r="G20" s="263"/>
      <c r="H20" s="264"/>
      <c r="I20" s="258"/>
      <c r="J20" s="265"/>
      <c r="K20" s="258"/>
      <c r="M20" s="259" t="s">
        <v>165</v>
      </c>
      <c r="O20" s="247"/>
    </row>
    <row r="21" spans="1:15" ht="12.75">
      <c r="A21" s="256"/>
      <c r="B21" s="260"/>
      <c r="C21" s="539" t="s">
        <v>166</v>
      </c>
      <c r="D21" s="540"/>
      <c r="E21" s="261">
        <v>0.132</v>
      </c>
      <c r="F21" s="262"/>
      <c r="G21" s="263"/>
      <c r="H21" s="264"/>
      <c r="I21" s="258"/>
      <c r="J21" s="265"/>
      <c r="K21" s="258"/>
      <c r="M21" s="259" t="s">
        <v>166</v>
      </c>
      <c r="O21" s="247"/>
    </row>
    <row r="22" spans="1:15" ht="12.75">
      <c r="A22" s="256"/>
      <c r="B22" s="260"/>
      <c r="C22" s="539" t="s">
        <v>167</v>
      </c>
      <c r="D22" s="540"/>
      <c r="E22" s="261">
        <v>0.27</v>
      </c>
      <c r="F22" s="262"/>
      <c r="G22" s="263"/>
      <c r="H22" s="264"/>
      <c r="I22" s="258"/>
      <c r="J22" s="265"/>
      <c r="K22" s="258"/>
      <c r="M22" s="259" t="s">
        <v>167</v>
      </c>
      <c r="O22" s="247"/>
    </row>
    <row r="23" spans="1:80" ht="12.75">
      <c r="A23" s="248">
        <v>5</v>
      </c>
      <c r="B23" s="249" t="s">
        <v>168</v>
      </c>
      <c r="C23" s="250" t="s">
        <v>169</v>
      </c>
      <c r="D23" s="251" t="s">
        <v>149</v>
      </c>
      <c r="E23" s="252">
        <v>2</v>
      </c>
      <c r="F23" s="252"/>
      <c r="G23" s="253">
        <f>E23*F23</f>
        <v>0</v>
      </c>
      <c r="H23" s="254">
        <v>0</v>
      </c>
      <c r="I23" s="255">
        <f>E23*H23</f>
        <v>0</v>
      </c>
      <c r="J23" s="254">
        <v>-2</v>
      </c>
      <c r="K23" s="255">
        <f>E23*J23</f>
        <v>-4</v>
      </c>
      <c r="O23" s="247">
        <v>2</v>
      </c>
      <c r="AA23" s="220">
        <v>1</v>
      </c>
      <c r="AB23" s="220">
        <v>0</v>
      </c>
      <c r="AC23" s="220">
        <v>0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0</v>
      </c>
    </row>
    <row r="24" spans="1:15" ht="12.75">
      <c r="A24" s="256"/>
      <c r="B24" s="260"/>
      <c r="C24" s="539" t="s">
        <v>170</v>
      </c>
      <c r="D24" s="540"/>
      <c r="E24" s="261">
        <v>2</v>
      </c>
      <c r="F24" s="262"/>
      <c r="G24" s="263"/>
      <c r="H24" s="264"/>
      <c r="I24" s="258"/>
      <c r="J24" s="265"/>
      <c r="K24" s="258"/>
      <c r="M24" s="259">
        <v>2</v>
      </c>
      <c r="O24" s="247"/>
    </row>
    <row r="25" spans="1:80" ht="12.75">
      <c r="A25" s="248">
        <v>6</v>
      </c>
      <c r="B25" s="249" t="s">
        <v>171</v>
      </c>
      <c r="C25" s="250" t="s">
        <v>172</v>
      </c>
      <c r="D25" s="251" t="s">
        <v>149</v>
      </c>
      <c r="E25" s="252">
        <v>1.788</v>
      </c>
      <c r="F25" s="252"/>
      <c r="G25" s="253">
        <f>E25*F25</f>
        <v>0</v>
      </c>
      <c r="H25" s="254">
        <v>0.00112</v>
      </c>
      <c r="I25" s="255">
        <f>E25*H25</f>
        <v>0.00200256</v>
      </c>
      <c r="J25" s="254">
        <v>-2.5</v>
      </c>
      <c r="K25" s="255">
        <f>E25*J25</f>
        <v>-4.47</v>
      </c>
      <c r="O25" s="247">
        <v>2</v>
      </c>
      <c r="AA25" s="220">
        <v>1</v>
      </c>
      <c r="AB25" s="220">
        <v>1</v>
      </c>
      <c r="AC25" s="220">
        <v>1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</v>
      </c>
      <c r="CB25" s="247">
        <v>1</v>
      </c>
    </row>
    <row r="26" spans="1:15" ht="12.75">
      <c r="A26" s="256"/>
      <c r="B26" s="260"/>
      <c r="C26" s="539" t="s">
        <v>173</v>
      </c>
      <c r="D26" s="540"/>
      <c r="E26" s="261">
        <v>0.276</v>
      </c>
      <c r="F26" s="262"/>
      <c r="G26" s="263"/>
      <c r="H26" s="264"/>
      <c r="I26" s="258"/>
      <c r="J26" s="265"/>
      <c r="K26" s="258"/>
      <c r="M26" s="259" t="s">
        <v>173</v>
      </c>
      <c r="O26" s="247"/>
    </row>
    <row r="27" spans="1:15" ht="12.75">
      <c r="A27" s="256"/>
      <c r="B27" s="260"/>
      <c r="C27" s="539" t="s">
        <v>174</v>
      </c>
      <c r="D27" s="540"/>
      <c r="E27" s="261">
        <v>0.612</v>
      </c>
      <c r="F27" s="262"/>
      <c r="G27" s="263"/>
      <c r="H27" s="264"/>
      <c r="I27" s="258"/>
      <c r="J27" s="265"/>
      <c r="K27" s="258"/>
      <c r="M27" s="259" t="s">
        <v>174</v>
      </c>
      <c r="O27" s="247"/>
    </row>
    <row r="28" spans="1:15" ht="12.75">
      <c r="A28" s="256"/>
      <c r="B28" s="260"/>
      <c r="C28" s="539" t="s">
        <v>175</v>
      </c>
      <c r="D28" s="540"/>
      <c r="E28" s="261">
        <v>0.9</v>
      </c>
      <c r="F28" s="262"/>
      <c r="G28" s="263"/>
      <c r="H28" s="264"/>
      <c r="I28" s="258"/>
      <c r="J28" s="265"/>
      <c r="K28" s="258"/>
      <c r="M28" s="259" t="s">
        <v>175</v>
      </c>
      <c r="O28" s="247"/>
    </row>
    <row r="29" spans="1:80" ht="12.75">
      <c r="A29" s="248">
        <v>7</v>
      </c>
      <c r="B29" s="249" t="s">
        <v>176</v>
      </c>
      <c r="C29" s="250" t="s">
        <v>177</v>
      </c>
      <c r="D29" s="251" t="s">
        <v>149</v>
      </c>
      <c r="E29" s="252">
        <v>2.3745</v>
      </c>
      <c r="F29" s="252"/>
      <c r="G29" s="253">
        <f>E29*F29</f>
        <v>0</v>
      </c>
      <c r="H29" s="254">
        <v>0.00128</v>
      </c>
      <c r="I29" s="255">
        <f>E29*H29</f>
        <v>0.00303936</v>
      </c>
      <c r="J29" s="254">
        <v>-1.8</v>
      </c>
      <c r="K29" s="255">
        <f>E29*J29</f>
        <v>-4.2741</v>
      </c>
      <c r="O29" s="247">
        <v>2</v>
      </c>
      <c r="AA29" s="220">
        <v>1</v>
      </c>
      <c r="AB29" s="220">
        <v>1</v>
      </c>
      <c r="AC29" s="220">
        <v>1</v>
      </c>
      <c r="AZ29" s="220">
        <v>1</v>
      </c>
      <c r="BA29" s="220">
        <f>IF(AZ29=1,G29,0)</f>
        <v>0</v>
      </c>
      <c r="BB29" s="220">
        <f>IF(AZ29=2,G29,0)</f>
        <v>0</v>
      </c>
      <c r="BC29" s="220">
        <f>IF(AZ29=3,G29,0)</f>
        <v>0</v>
      </c>
      <c r="BD29" s="220">
        <f>IF(AZ29=4,G29,0)</f>
        <v>0</v>
      </c>
      <c r="BE29" s="220">
        <f>IF(AZ29=5,G29,0)</f>
        <v>0</v>
      </c>
      <c r="CA29" s="247">
        <v>1</v>
      </c>
      <c r="CB29" s="247">
        <v>1</v>
      </c>
    </row>
    <row r="30" spans="1:15" ht="12.75">
      <c r="A30" s="256"/>
      <c r="B30" s="260"/>
      <c r="C30" s="539" t="s">
        <v>178</v>
      </c>
      <c r="D30" s="540"/>
      <c r="E30" s="261">
        <v>2.3745</v>
      </c>
      <c r="F30" s="262"/>
      <c r="G30" s="263"/>
      <c r="H30" s="264"/>
      <c r="I30" s="258"/>
      <c r="J30" s="265"/>
      <c r="K30" s="258"/>
      <c r="M30" s="259" t="s">
        <v>178</v>
      </c>
      <c r="O30" s="247"/>
    </row>
    <row r="31" spans="1:80" ht="12.75">
      <c r="A31" s="248">
        <v>8</v>
      </c>
      <c r="B31" s="249" t="s">
        <v>179</v>
      </c>
      <c r="C31" s="250" t="s">
        <v>180</v>
      </c>
      <c r="D31" s="251" t="s">
        <v>181</v>
      </c>
      <c r="E31" s="252">
        <v>21.6125</v>
      </c>
      <c r="F31" s="252"/>
      <c r="G31" s="253">
        <f>E31*F31</f>
        <v>0</v>
      </c>
      <c r="H31" s="254">
        <v>0.00067</v>
      </c>
      <c r="I31" s="255">
        <f>E31*H31</f>
        <v>0.014480375</v>
      </c>
      <c r="J31" s="254"/>
      <c r="K31" s="255">
        <f>E31*J31</f>
        <v>0</v>
      </c>
      <c r="O31" s="247">
        <v>2</v>
      </c>
      <c r="AA31" s="220">
        <v>12</v>
      </c>
      <c r="AB31" s="220">
        <v>0</v>
      </c>
      <c r="AC31" s="220">
        <v>5</v>
      </c>
      <c r="AZ31" s="220">
        <v>1</v>
      </c>
      <c r="BA31" s="220">
        <f>IF(AZ31=1,G31,0)</f>
        <v>0</v>
      </c>
      <c r="BB31" s="220">
        <f>IF(AZ31=2,G31,0)</f>
        <v>0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12</v>
      </c>
      <c r="CB31" s="247">
        <v>0</v>
      </c>
    </row>
    <row r="32" spans="1:15" ht="12.75">
      <c r="A32" s="256"/>
      <c r="B32" s="257"/>
      <c r="C32" s="546" t="s">
        <v>182</v>
      </c>
      <c r="D32" s="547"/>
      <c r="E32" s="547"/>
      <c r="F32" s="547"/>
      <c r="G32" s="548"/>
      <c r="I32" s="258"/>
      <c r="K32" s="258"/>
      <c r="L32" s="259" t="s">
        <v>182</v>
      </c>
      <c r="O32" s="247">
        <v>3</v>
      </c>
    </row>
    <row r="33" spans="1:15" ht="12.75">
      <c r="A33" s="256"/>
      <c r="B33" s="260"/>
      <c r="C33" s="539" t="s">
        <v>183</v>
      </c>
      <c r="D33" s="540"/>
      <c r="E33" s="261">
        <v>21.6125</v>
      </c>
      <c r="F33" s="262"/>
      <c r="G33" s="263"/>
      <c r="H33" s="264"/>
      <c r="I33" s="258"/>
      <c r="J33" s="265"/>
      <c r="K33" s="258"/>
      <c r="M33" s="259" t="s">
        <v>183</v>
      </c>
      <c r="O33" s="247"/>
    </row>
    <row r="34" spans="1:80" ht="12.75">
      <c r="A34" s="248">
        <v>9</v>
      </c>
      <c r="B34" s="249" t="s">
        <v>184</v>
      </c>
      <c r="C34" s="250" t="s">
        <v>185</v>
      </c>
      <c r="D34" s="251" t="s">
        <v>111</v>
      </c>
      <c r="E34" s="252">
        <v>1</v>
      </c>
      <c r="F34" s="252"/>
      <c r="G34" s="253">
        <f>E34*F34</f>
        <v>0</v>
      </c>
      <c r="H34" s="254">
        <v>0</v>
      </c>
      <c r="I34" s="255">
        <f>E34*H34</f>
        <v>0</v>
      </c>
      <c r="J34" s="254"/>
      <c r="K34" s="255">
        <f>E34*J34</f>
        <v>0</v>
      </c>
      <c r="O34" s="247">
        <v>2</v>
      </c>
      <c r="AA34" s="220">
        <v>12</v>
      </c>
      <c r="AB34" s="220">
        <v>0</v>
      </c>
      <c r="AC34" s="220">
        <v>1</v>
      </c>
      <c r="AZ34" s="220">
        <v>1</v>
      </c>
      <c r="BA34" s="220">
        <f>IF(AZ34=1,G34,0)</f>
        <v>0</v>
      </c>
      <c r="BB34" s="220">
        <f>IF(AZ34=2,G34,0)</f>
        <v>0</v>
      </c>
      <c r="BC34" s="220">
        <f>IF(AZ34=3,G34,0)</f>
        <v>0</v>
      </c>
      <c r="BD34" s="220">
        <f>IF(AZ34=4,G34,0)</f>
        <v>0</v>
      </c>
      <c r="BE34" s="220">
        <f>IF(AZ34=5,G34,0)</f>
        <v>0</v>
      </c>
      <c r="CA34" s="247">
        <v>12</v>
      </c>
      <c r="CB34" s="247">
        <v>0</v>
      </c>
    </row>
    <row r="35" spans="1:80" ht="20.4">
      <c r="A35" s="248">
        <v>10</v>
      </c>
      <c r="B35" s="249" t="s">
        <v>186</v>
      </c>
      <c r="C35" s="250" t="s">
        <v>187</v>
      </c>
      <c r="D35" s="251" t="s">
        <v>111</v>
      </c>
      <c r="E35" s="252">
        <v>1</v>
      </c>
      <c r="F35" s="252"/>
      <c r="G35" s="253">
        <f>E35*F35</f>
        <v>0</v>
      </c>
      <c r="H35" s="254">
        <v>0</v>
      </c>
      <c r="I35" s="255">
        <f>E35*H35</f>
        <v>0</v>
      </c>
      <c r="J35" s="254"/>
      <c r="K35" s="255">
        <f>E35*J35</f>
        <v>0</v>
      </c>
      <c r="O35" s="247">
        <v>2</v>
      </c>
      <c r="AA35" s="220">
        <v>12</v>
      </c>
      <c r="AB35" s="220">
        <v>0</v>
      </c>
      <c r="AC35" s="220">
        <v>2</v>
      </c>
      <c r="AZ35" s="220">
        <v>1</v>
      </c>
      <c r="BA35" s="220">
        <f>IF(AZ35=1,G35,0)</f>
        <v>0</v>
      </c>
      <c r="BB35" s="220">
        <f>IF(AZ35=2,G35,0)</f>
        <v>0</v>
      </c>
      <c r="BC35" s="220">
        <f>IF(AZ35=3,G35,0)</f>
        <v>0</v>
      </c>
      <c r="BD35" s="220">
        <f>IF(AZ35=4,G35,0)</f>
        <v>0</v>
      </c>
      <c r="BE35" s="220">
        <f>IF(AZ35=5,G35,0)</f>
        <v>0</v>
      </c>
      <c r="CA35" s="247">
        <v>12</v>
      </c>
      <c r="CB35" s="247">
        <v>0</v>
      </c>
    </row>
    <row r="36" spans="1:15" ht="21">
      <c r="A36" s="256"/>
      <c r="B36" s="257"/>
      <c r="C36" s="546" t="s">
        <v>188</v>
      </c>
      <c r="D36" s="547"/>
      <c r="E36" s="547"/>
      <c r="F36" s="547"/>
      <c r="G36" s="548"/>
      <c r="I36" s="258"/>
      <c r="K36" s="258"/>
      <c r="L36" s="259" t="s">
        <v>188</v>
      </c>
      <c r="O36" s="247">
        <v>3</v>
      </c>
    </row>
    <row r="37" spans="1:15" ht="20.4">
      <c r="A37" s="248" t="s">
        <v>2306</v>
      </c>
      <c r="B37" s="249" t="s">
        <v>2307</v>
      </c>
      <c r="C37" s="250" t="s">
        <v>2308</v>
      </c>
      <c r="D37" s="251" t="s">
        <v>111</v>
      </c>
      <c r="E37" s="252">
        <v>1</v>
      </c>
      <c r="F37" s="252">
        <v>0</v>
      </c>
      <c r="G37" s="253">
        <f>E37*F37</f>
        <v>0</v>
      </c>
      <c r="I37" s="258"/>
      <c r="K37" s="258"/>
      <c r="L37" s="259"/>
      <c r="O37" s="247"/>
    </row>
    <row r="38" spans="1:57" ht="12.75">
      <c r="A38" s="266"/>
      <c r="B38" s="267" t="s">
        <v>99</v>
      </c>
      <c r="C38" s="268" t="s">
        <v>159</v>
      </c>
      <c r="D38" s="269"/>
      <c r="E38" s="270"/>
      <c r="F38" s="271"/>
      <c r="G38" s="272">
        <f>SUM(G15:G37)</f>
        <v>0</v>
      </c>
      <c r="H38" s="273"/>
      <c r="I38" s="274">
        <f>SUM(I15:I36)</f>
        <v>0.019522295000000002</v>
      </c>
      <c r="J38" s="273"/>
      <c r="K38" s="274">
        <f>SUM(K15:K36)</f>
        <v>-28.7563</v>
      </c>
      <c r="O38" s="247">
        <v>4</v>
      </c>
      <c r="BA38" s="275">
        <f>SUM(BA15:BA36)</f>
        <v>0</v>
      </c>
      <c r="BB38" s="275">
        <f>SUM(BB15:BB36)</f>
        <v>0</v>
      </c>
      <c r="BC38" s="275">
        <f>SUM(BC15:BC36)</f>
        <v>0</v>
      </c>
      <c r="BD38" s="275">
        <f>SUM(BD15:BD36)</f>
        <v>0</v>
      </c>
      <c r="BE38" s="275">
        <f>SUM(BE15:BE36)</f>
        <v>0</v>
      </c>
    </row>
    <row r="39" spans="1:15" ht="12.75">
      <c r="A39" s="237" t="s">
        <v>95</v>
      </c>
      <c r="B39" s="238" t="s">
        <v>189</v>
      </c>
      <c r="C39" s="239" t="s">
        <v>190</v>
      </c>
      <c r="D39" s="240"/>
      <c r="E39" s="241"/>
      <c r="F39" s="241"/>
      <c r="G39" s="242"/>
      <c r="H39" s="243"/>
      <c r="I39" s="244"/>
      <c r="J39" s="245"/>
      <c r="K39" s="246"/>
      <c r="O39" s="247">
        <v>1</v>
      </c>
    </row>
    <row r="40" spans="1:80" ht="20.4">
      <c r="A40" s="248">
        <v>11</v>
      </c>
      <c r="B40" s="249" t="s">
        <v>192</v>
      </c>
      <c r="C40" s="250" t="s">
        <v>193</v>
      </c>
      <c r="D40" s="251" t="s">
        <v>149</v>
      </c>
      <c r="E40" s="252">
        <v>101.04</v>
      </c>
      <c r="F40" s="252"/>
      <c r="G40" s="253">
        <f>E40*F40</f>
        <v>0</v>
      </c>
      <c r="H40" s="254">
        <v>0.00054</v>
      </c>
      <c r="I40" s="255">
        <f>E40*H40</f>
        <v>0.0545616</v>
      </c>
      <c r="J40" s="254">
        <v>-0.222</v>
      </c>
      <c r="K40" s="255">
        <f>E40*J40</f>
        <v>-22.430880000000002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1</v>
      </c>
    </row>
    <row r="41" spans="1:15" ht="21">
      <c r="A41" s="256"/>
      <c r="B41" s="257"/>
      <c r="C41" s="546" t="s">
        <v>194</v>
      </c>
      <c r="D41" s="547"/>
      <c r="E41" s="547"/>
      <c r="F41" s="547"/>
      <c r="G41" s="548"/>
      <c r="I41" s="258"/>
      <c r="K41" s="258"/>
      <c r="L41" s="259" t="s">
        <v>194</v>
      </c>
      <c r="O41" s="247">
        <v>3</v>
      </c>
    </row>
    <row r="42" spans="1:15" ht="12.75">
      <c r="A42" s="256"/>
      <c r="B42" s="260"/>
      <c r="C42" s="539" t="s">
        <v>195</v>
      </c>
      <c r="D42" s="540"/>
      <c r="E42" s="261">
        <v>101.04</v>
      </c>
      <c r="F42" s="262"/>
      <c r="G42" s="263"/>
      <c r="H42" s="264"/>
      <c r="I42" s="258"/>
      <c r="J42" s="265"/>
      <c r="K42" s="258"/>
      <c r="M42" s="259" t="s">
        <v>195</v>
      </c>
      <c r="O42" s="247"/>
    </row>
    <row r="43" spans="1:57" ht="12.75">
      <c r="A43" s="266"/>
      <c r="B43" s="267" t="s">
        <v>99</v>
      </c>
      <c r="C43" s="268" t="s">
        <v>191</v>
      </c>
      <c r="D43" s="269"/>
      <c r="E43" s="270"/>
      <c r="F43" s="271"/>
      <c r="G43" s="272">
        <f>SUM(G39:G42)</f>
        <v>0</v>
      </c>
      <c r="H43" s="273"/>
      <c r="I43" s="274">
        <f>SUM(I39:I42)</f>
        <v>0.0545616</v>
      </c>
      <c r="J43" s="273"/>
      <c r="K43" s="274">
        <f>SUM(K39:K42)</f>
        <v>-22.430880000000002</v>
      </c>
      <c r="O43" s="247">
        <v>4</v>
      </c>
      <c r="BA43" s="275">
        <f>SUM(BA39:BA42)</f>
        <v>0</v>
      </c>
      <c r="BB43" s="275">
        <f>SUM(BB39:BB42)</f>
        <v>0</v>
      </c>
      <c r="BC43" s="275">
        <f>SUM(BC39:BC42)</f>
        <v>0</v>
      </c>
      <c r="BD43" s="275">
        <f>SUM(BD39:BD42)</f>
        <v>0</v>
      </c>
      <c r="BE43" s="275">
        <f>SUM(BE39:BE42)</f>
        <v>0</v>
      </c>
    </row>
    <row r="44" spans="1:15" ht="12.75">
      <c r="A44" s="237" t="s">
        <v>95</v>
      </c>
      <c r="B44" s="238" t="s">
        <v>196</v>
      </c>
      <c r="C44" s="239" t="s">
        <v>197</v>
      </c>
      <c r="D44" s="240"/>
      <c r="E44" s="241"/>
      <c r="F44" s="241"/>
      <c r="G44" s="242"/>
      <c r="H44" s="243"/>
      <c r="I44" s="244"/>
      <c r="J44" s="245"/>
      <c r="K44" s="246"/>
      <c r="O44" s="247">
        <v>1</v>
      </c>
    </row>
    <row r="45" spans="1:80" ht="12.75">
      <c r="A45" s="248">
        <v>12</v>
      </c>
      <c r="B45" s="249" t="s">
        <v>199</v>
      </c>
      <c r="C45" s="250" t="s">
        <v>200</v>
      </c>
      <c r="D45" s="251" t="s">
        <v>201</v>
      </c>
      <c r="E45" s="252">
        <v>7.915</v>
      </c>
      <c r="F45" s="252"/>
      <c r="G45" s="253">
        <f>E45*F45</f>
        <v>0</v>
      </c>
      <c r="H45" s="254">
        <v>0</v>
      </c>
      <c r="I45" s="255">
        <f>E45*H45</f>
        <v>0</v>
      </c>
      <c r="J45" s="254">
        <v>-0.00142</v>
      </c>
      <c r="K45" s="255">
        <f>E45*J45</f>
        <v>-0.0112393</v>
      </c>
      <c r="O45" s="247">
        <v>2</v>
      </c>
      <c r="AA45" s="220">
        <v>1</v>
      </c>
      <c r="AB45" s="220">
        <v>7</v>
      </c>
      <c r="AC45" s="220">
        <v>7</v>
      </c>
      <c r="AZ45" s="220">
        <v>2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7</v>
      </c>
    </row>
    <row r="46" spans="1:15" ht="12.75">
      <c r="A46" s="256"/>
      <c r="B46" s="260"/>
      <c r="C46" s="539" t="s">
        <v>202</v>
      </c>
      <c r="D46" s="540"/>
      <c r="E46" s="261">
        <v>7.915</v>
      </c>
      <c r="F46" s="262"/>
      <c r="G46" s="263"/>
      <c r="H46" s="264"/>
      <c r="I46" s="258"/>
      <c r="J46" s="265"/>
      <c r="K46" s="258"/>
      <c r="M46" s="259" t="s">
        <v>202</v>
      </c>
      <c r="O46" s="247"/>
    </row>
    <row r="47" spans="1:57" ht="12.75">
      <c r="A47" s="266"/>
      <c r="B47" s="267" t="s">
        <v>99</v>
      </c>
      <c r="C47" s="268" t="s">
        <v>198</v>
      </c>
      <c r="D47" s="269"/>
      <c r="E47" s="270"/>
      <c r="F47" s="271"/>
      <c r="G47" s="272">
        <f>SUM(G44:G46)</f>
        <v>0</v>
      </c>
      <c r="H47" s="273"/>
      <c r="I47" s="274">
        <f>SUM(I44:I46)</f>
        <v>0</v>
      </c>
      <c r="J47" s="273"/>
      <c r="K47" s="274">
        <f>SUM(K44:K46)</f>
        <v>-0.0112393</v>
      </c>
      <c r="O47" s="247">
        <v>4</v>
      </c>
      <c r="BA47" s="275">
        <f>SUM(BA44:BA46)</f>
        <v>0</v>
      </c>
      <c r="BB47" s="275">
        <f>SUM(BB44:BB46)</f>
        <v>0</v>
      </c>
      <c r="BC47" s="275">
        <f>SUM(BC44:BC46)</f>
        <v>0</v>
      </c>
      <c r="BD47" s="275">
        <f>SUM(BD44:BD46)</f>
        <v>0</v>
      </c>
      <c r="BE47" s="275">
        <f>SUM(BE44:BE46)</f>
        <v>0</v>
      </c>
    </row>
    <row r="48" spans="1:15" ht="12.75">
      <c r="A48" s="237" t="s">
        <v>95</v>
      </c>
      <c r="B48" s="238" t="s">
        <v>203</v>
      </c>
      <c r="C48" s="239" t="s">
        <v>204</v>
      </c>
      <c r="D48" s="240"/>
      <c r="E48" s="241"/>
      <c r="F48" s="241"/>
      <c r="G48" s="242"/>
      <c r="H48" s="243"/>
      <c r="I48" s="244"/>
      <c r="J48" s="245"/>
      <c r="K48" s="246"/>
      <c r="O48" s="247">
        <v>1</v>
      </c>
    </row>
    <row r="49" spans="1:80" ht="12.75">
      <c r="A49" s="248">
        <v>13</v>
      </c>
      <c r="B49" s="249" t="s">
        <v>206</v>
      </c>
      <c r="C49" s="250" t="s">
        <v>207</v>
      </c>
      <c r="D49" s="251" t="s">
        <v>208</v>
      </c>
      <c r="E49" s="252">
        <v>50</v>
      </c>
      <c r="F49" s="252"/>
      <c r="G49" s="253">
        <f>E49*F49</f>
        <v>0</v>
      </c>
      <c r="H49" s="254">
        <v>5E-05</v>
      </c>
      <c r="I49" s="255">
        <f>E49*H49</f>
        <v>0.0025</v>
      </c>
      <c r="J49" s="254">
        <v>-0.001</v>
      </c>
      <c r="K49" s="255">
        <f>E49*J49</f>
        <v>-0.05</v>
      </c>
      <c r="O49" s="247">
        <v>2</v>
      </c>
      <c r="AA49" s="220">
        <v>1</v>
      </c>
      <c r="AB49" s="220">
        <v>7</v>
      </c>
      <c r="AC49" s="220">
        <v>7</v>
      </c>
      <c r="AZ49" s="220">
        <v>2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7</v>
      </c>
    </row>
    <row r="50" spans="1:57" ht="12.75">
      <c r="A50" s="266"/>
      <c r="B50" s="267" t="s">
        <v>99</v>
      </c>
      <c r="C50" s="268" t="s">
        <v>205</v>
      </c>
      <c r="D50" s="269"/>
      <c r="E50" s="270"/>
      <c r="F50" s="271"/>
      <c r="G50" s="272">
        <f>SUM(G48:G49)</f>
        <v>0</v>
      </c>
      <c r="H50" s="273"/>
      <c r="I50" s="274">
        <f>SUM(I48:I49)</f>
        <v>0.0025</v>
      </c>
      <c r="J50" s="273"/>
      <c r="K50" s="274">
        <f>SUM(K48:K49)</f>
        <v>-0.05</v>
      </c>
      <c r="O50" s="247">
        <v>4</v>
      </c>
      <c r="BA50" s="275">
        <f>SUM(BA48:BA49)</f>
        <v>0</v>
      </c>
      <c r="BB50" s="275">
        <f>SUM(BB48:BB49)</f>
        <v>0</v>
      </c>
      <c r="BC50" s="275">
        <f>SUM(BC48:BC49)</f>
        <v>0</v>
      </c>
      <c r="BD50" s="275">
        <f>SUM(BD48:BD49)</f>
        <v>0</v>
      </c>
      <c r="BE50" s="275">
        <f>SUM(BE48:BE49)</f>
        <v>0</v>
      </c>
    </row>
    <row r="51" spans="1:15" ht="12.75">
      <c r="A51" s="237" t="s">
        <v>95</v>
      </c>
      <c r="B51" s="238" t="s">
        <v>209</v>
      </c>
      <c r="C51" s="239" t="s">
        <v>210</v>
      </c>
      <c r="D51" s="240"/>
      <c r="E51" s="241"/>
      <c r="F51" s="241"/>
      <c r="G51" s="242"/>
      <c r="H51" s="243"/>
      <c r="I51" s="244"/>
      <c r="J51" s="245"/>
      <c r="K51" s="246"/>
      <c r="O51" s="247">
        <v>1</v>
      </c>
    </row>
    <row r="52" spans="1:80" ht="12.75">
      <c r="A52" s="248">
        <v>14</v>
      </c>
      <c r="B52" s="249" t="s">
        <v>212</v>
      </c>
      <c r="C52" s="250" t="s">
        <v>213</v>
      </c>
      <c r="D52" s="251" t="s">
        <v>214</v>
      </c>
      <c r="E52" s="252">
        <v>55.4902943</v>
      </c>
      <c r="F52" s="252"/>
      <c r="G52" s="253">
        <f>E52*F52</f>
        <v>0</v>
      </c>
      <c r="H52" s="254">
        <v>0</v>
      </c>
      <c r="I52" s="255">
        <f>E52*H52</f>
        <v>0</v>
      </c>
      <c r="J52" s="254"/>
      <c r="K52" s="255">
        <f>E52*J52</f>
        <v>0</v>
      </c>
      <c r="O52" s="247">
        <v>2</v>
      </c>
      <c r="AA52" s="220">
        <v>8</v>
      </c>
      <c r="AB52" s="220">
        <v>0</v>
      </c>
      <c r="AC52" s="220">
        <v>3</v>
      </c>
      <c r="AZ52" s="220">
        <v>1</v>
      </c>
      <c r="BA52" s="220">
        <f>IF(AZ52=1,G52,0)</f>
        <v>0</v>
      </c>
      <c r="BB52" s="220">
        <f>IF(AZ52=2,G52,0)</f>
        <v>0</v>
      </c>
      <c r="BC52" s="220">
        <f>IF(AZ52=3,G52,0)</f>
        <v>0</v>
      </c>
      <c r="BD52" s="220">
        <f>IF(AZ52=4,G52,0)</f>
        <v>0</v>
      </c>
      <c r="BE52" s="220">
        <f>IF(AZ52=5,G52,0)</f>
        <v>0</v>
      </c>
      <c r="CA52" s="247">
        <v>8</v>
      </c>
      <c r="CB52" s="247">
        <v>0</v>
      </c>
    </row>
    <row r="53" spans="1:80" ht="12.75">
      <c r="A53" s="248">
        <v>15</v>
      </c>
      <c r="B53" s="249" t="s">
        <v>215</v>
      </c>
      <c r="C53" s="250" t="s">
        <v>216</v>
      </c>
      <c r="D53" s="251" t="s">
        <v>214</v>
      </c>
      <c r="E53" s="252">
        <v>776.8641202</v>
      </c>
      <c r="F53" s="252"/>
      <c r="G53" s="253">
        <f>E53*F53</f>
        <v>0</v>
      </c>
      <c r="H53" s="254">
        <v>0</v>
      </c>
      <c r="I53" s="255">
        <f>E53*H53</f>
        <v>0</v>
      </c>
      <c r="J53" s="254"/>
      <c r="K53" s="255">
        <f>E53*J53</f>
        <v>0</v>
      </c>
      <c r="O53" s="247">
        <v>2</v>
      </c>
      <c r="AA53" s="220">
        <v>8</v>
      </c>
      <c r="AB53" s="220">
        <v>0</v>
      </c>
      <c r="AC53" s="220">
        <v>3</v>
      </c>
      <c r="AZ53" s="220">
        <v>1</v>
      </c>
      <c r="BA53" s="220">
        <f>IF(AZ53=1,G53,0)</f>
        <v>0</v>
      </c>
      <c r="BB53" s="220">
        <f>IF(AZ53=2,G53,0)</f>
        <v>0</v>
      </c>
      <c r="BC53" s="220">
        <f>IF(AZ53=3,G53,0)</f>
        <v>0</v>
      </c>
      <c r="BD53" s="220">
        <f>IF(AZ53=4,G53,0)</f>
        <v>0</v>
      </c>
      <c r="BE53" s="220">
        <f>IF(AZ53=5,G53,0)</f>
        <v>0</v>
      </c>
      <c r="CA53" s="247">
        <v>8</v>
      </c>
      <c r="CB53" s="247">
        <v>0</v>
      </c>
    </row>
    <row r="54" spans="1:80" ht="12.75">
      <c r="A54" s="248">
        <v>16</v>
      </c>
      <c r="B54" s="249" t="s">
        <v>217</v>
      </c>
      <c r="C54" s="250" t="s">
        <v>218</v>
      </c>
      <c r="D54" s="251" t="s">
        <v>214</v>
      </c>
      <c r="E54" s="252">
        <v>55.4902943</v>
      </c>
      <c r="F54" s="252"/>
      <c r="G54" s="253">
        <f>E54*F54</f>
        <v>0</v>
      </c>
      <c r="H54" s="254">
        <v>0</v>
      </c>
      <c r="I54" s="255">
        <f>E54*H54</f>
        <v>0</v>
      </c>
      <c r="J54" s="254"/>
      <c r="K54" s="255">
        <f>E54*J54</f>
        <v>0</v>
      </c>
      <c r="O54" s="247">
        <v>2</v>
      </c>
      <c r="AA54" s="220">
        <v>8</v>
      </c>
      <c r="AB54" s="220">
        <v>0</v>
      </c>
      <c r="AC54" s="220">
        <v>3</v>
      </c>
      <c r="AZ54" s="220">
        <v>1</v>
      </c>
      <c r="BA54" s="220">
        <f>IF(AZ54=1,G54,0)</f>
        <v>0</v>
      </c>
      <c r="BB54" s="220">
        <f>IF(AZ54=2,G54,0)</f>
        <v>0</v>
      </c>
      <c r="BC54" s="220">
        <f>IF(AZ54=3,G54,0)</f>
        <v>0</v>
      </c>
      <c r="BD54" s="220">
        <f>IF(AZ54=4,G54,0)</f>
        <v>0</v>
      </c>
      <c r="BE54" s="220">
        <f>IF(AZ54=5,G54,0)</f>
        <v>0</v>
      </c>
      <c r="CA54" s="247">
        <v>8</v>
      </c>
      <c r="CB54" s="247">
        <v>0</v>
      </c>
    </row>
    <row r="55" spans="1:80" ht="12.75">
      <c r="A55" s="248">
        <v>17</v>
      </c>
      <c r="B55" s="249" t="s">
        <v>219</v>
      </c>
      <c r="C55" s="250" t="s">
        <v>220</v>
      </c>
      <c r="D55" s="251" t="s">
        <v>214</v>
      </c>
      <c r="E55" s="252">
        <v>55.4902943</v>
      </c>
      <c r="F55" s="252"/>
      <c r="G55" s="253">
        <f>E55*F55</f>
        <v>0</v>
      </c>
      <c r="H55" s="254">
        <v>0</v>
      </c>
      <c r="I55" s="255">
        <f>E55*H55</f>
        <v>0</v>
      </c>
      <c r="J55" s="254"/>
      <c r="K55" s="255">
        <f>E55*J55</f>
        <v>0</v>
      </c>
      <c r="O55" s="247">
        <v>2</v>
      </c>
      <c r="AA55" s="220">
        <v>8</v>
      </c>
      <c r="AB55" s="220">
        <v>0</v>
      </c>
      <c r="AC55" s="220">
        <v>3</v>
      </c>
      <c r="AZ55" s="220">
        <v>1</v>
      </c>
      <c r="BA55" s="220">
        <f>IF(AZ55=1,G55,0)</f>
        <v>0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8</v>
      </c>
      <c r="CB55" s="247">
        <v>0</v>
      </c>
    </row>
    <row r="56" spans="1:80" ht="12.75">
      <c r="A56" s="248">
        <v>18</v>
      </c>
      <c r="B56" s="249" t="s">
        <v>221</v>
      </c>
      <c r="C56" s="250" t="s">
        <v>222</v>
      </c>
      <c r="D56" s="251" t="s">
        <v>214</v>
      </c>
      <c r="E56" s="252">
        <v>55.4902943</v>
      </c>
      <c r="F56" s="252"/>
      <c r="G56" s="253">
        <f>E56*F56</f>
        <v>0</v>
      </c>
      <c r="H56" s="254">
        <v>0</v>
      </c>
      <c r="I56" s="255">
        <f>E56*H56</f>
        <v>0</v>
      </c>
      <c r="J56" s="254"/>
      <c r="K56" s="255">
        <f>E56*J56</f>
        <v>0</v>
      </c>
      <c r="O56" s="247">
        <v>2</v>
      </c>
      <c r="AA56" s="220">
        <v>8</v>
      </c>
      <c r="AB56" s="220">
        <v>0</v>
      </c>
      <c r="AC56" s="220">
        <v>3</v>
      </c>
      <c r="AZ56" s="220">
        <v>1</v>
      </c>
      <c r="BA56" s="220">
        <f>IF(AZ56=1,G56,0)</f>
        <v>0</v>
      </c>
      <c r="BB56" s="220">
        <f>IF(AZ56=2,G56,0)</f>
        <v>0</v>
      </c>
      <c r="BC56" s="220">
        <f>IF(AZ56=3,G56,0)</f>
        <v>0</v>
      </c>
      <c r="BD56" s="220">
        <f>IF(AZ56=4,G56,0)</f>
        <v>0</v>
      </c>
      <c r="BE56" s="220">
        <f>IF(AZ56=5,G56,0)</f>
        <v>0</v>
      </c>
      <c r="CA56" s="247">
        <v>8</v>
      </c>
      <c r="CB56" s="247">
        <v>0</v>
      </c>
    </row>
    <row r="57" spans="1:57" ht="12.75">
      <c r="A57" s="266"/>
      <c r="B57" s="267" t="s">
        <v>99</v>
      </c>
      <c r="C57" s="268" t="s">
        <v>211</v>
      </c>
      <c r="D57" s="269"/>
      <c r="E57" s="270"/>
      <c r="F57" s="271"/>
      <c r="G57" s="272">
        <f>SUM(G51:G56)</f>
        <v>0</v>
      </c>
      <c r="H57" s="273"/>
      <c r="I57" s="274">
        <f>SUM(I51:I56)</f>
        <v>0</v>
      </c>
      <c r="J57" s="273"/>
      <c r="K57" s="274">
        <f>SUM(K51:K56)</f>
        <v>0</v>
      </c>
      <c r="O57" s="247">
        <v>4</v>
      </c>
      <c r="BA57" s="275">
        <f>SUM(BA51:BA56)</f>
        <v>0</v>
      </c>
      <c r="BB57" s="275">
        <f>SUM(BB51:BB56)</f>
        <v>0</v>
      </c>
      <c r="BC57" s="275">
        <f>SUM(BC51:BC56)</f>
        <v>0</v>
      </c>
      <c r="BD57" s="275">
        <f>SUM(BD51:BD56)</f>
        <v>0</v>
      </c>
      <c r="BE57" s="275">
        <f>SUM(BE51:BE56)</f>
        <v>0</v>
      </c>
    </row>
    <row r="58" ht="12.75">
      <c r="E58" s="220"/>
    </row>
    <row r="59" ht="12.75">
      <c r="E59" s="220"/>
    </row>
    <row r="60" ht="12.75">
      <c r="E60" s="220"/>
    </row>
    <row r="61" ht="12.75">
      <c r="E61" s="220"/>
    </row>
    <row r="62" ht="12.75">
      <c r="E62" s="220"/>
    </row>
    <row r="63" ht="12.75">
      <c r="E63" s="220"/>
    </row>
    <row r="64" ht="12.75">
      <c r="E64" s="220"/>
    </row>
    <row r="65" ht="12.75">
      <c r="E65" s="220"/>
    </row>
    <row r="66" ht="12.75">
      <c r="E66" s="220"/>
    </row>
    <row r="67" ht="12.75">
      <c r="E67" s="220"/>
    </row>
    <row r="68" ht="12.75">
      <c r="E68" s="220"/>
    </row>
    <row r="69" ht="12.75">
      <c r="E69" s="220"/>
    </row>
    <row r="70" ht="12.75">
      <c r="E70" s="220"/>
    </row>
    <row r="71" ht="12.75">
      <c r="E71" s="220"/>
    </row>
    <row r="72" ht="12.75">
      <c r="E72" s="220"/>
    </row>
    <row r="73" ht="12.75">
      <c r="E73" s="220"/>
    </row>
    <row r="74" ht="12.75">
      <c r="E74" s="220"/>
    </row>
    <row r="75" ht="12.75">
      <c r="E75" s="220"/>
    </row>
    <row r="76" ht="12.75">
      <c r="E76" s="220"/>
    </row>
    <row r="77" ht="12.75">
      <c r="E77" s="220"/>
    </row>
    <row r="78" ht="12.75">
      <c r="E78" s="220"/>
    </row>
    <row r="79" ht="12.75">
      <c r="E79" s="220"/>
    </row>
    <row r="80" ht="12.75">
      <c r="E80" s="220"/>
    </row>
    <row r="81" spans="1:7" ht="12.75">
      <c r="A81" s="265"/>
      <c r="B81" s="265"/>
      <c r="C81" s="265"/>
      <c r="D81" s="265"/>
      <c r="E81" s="265"/>
      <c r="F81" s="265"/>
      <c r="G81" s="265"/>
    </row>
    <row r="82" spans="1:7" ht="12.75">
      <c r="A82" s="265"/>
      <c r="B82" s="265"/>
      <c r="C82" s="265"/>
      <c r="D82" s="265"/>
      <c r="E82" s="265"/>
      <c r="F82" s="265"/>
      <c r="G82" s="265"/>
    </row>
    <row r="83" spans="1:7" ht="12.75">
      <c r="A83" s="265"/>
      <c r="B83" s="265"/>
      <c r="C83" s="265"/>
      <c r="D83" s="265"/>
      <c r="E83" s="265"/>
      <c r="F83" s="265"/>
      <c r="G83" s="265"/>
    </row>
    <row r="84" spans="1:7" ht="12.75">
      <c r="A84" s="265"/>
      <c r="B84" s="265"/>
      <c r="C84" s="265"/>
      <c r="D84" s="265"/>
      <c r="E84" s="265"/>
      <c r="F84" s="265"/>
      <c r="G84" s="265"/>
    </row>
    <row r="85" ht="12.75">
      <c r="E85" s="220"/>
    </row>
    <row r="86" ht="12.75">
      <c r="E86" s="220"/>
    </row>
    <row r="87" ht="12.75">
      <c r="E87" s="220"/>
    </row>
    <row r="88" ht="12.75">
      <c r="E88" s="220"/>
    </row>
    <row r="89" ht="12.75">
      <c r="E89" s="220"/>
    </row>
    <row r="90" ht="12.75">
      <c r="E90" s="220"/>
    </row>
    <row r="91" ht="12.75">
      <c r="E91" s="220"/>
    </row>
    <row r="92" ht="12.75">
      <c r="E92" s="220"/>
    </row>
    <row r="93" ht="12.75">
      <c r="E93" s="220"/>
    </row>
    <row r="94" ht="12.75">
      <c r="E94" s="220"/>
    </row>
    <row r="95" ht="12.75">
      <c r="E95" s="220"/>
    </row>
    <row r="96" ht="12.75">
      <c r="E96" s="220"/>
    </row>
    <row r="97" ht="12.75">
      <c r="E97" s="220"/>
    </row>
    <row r="98" ht="12.75">
      <c r="E98" s="220"/>
    </row>
    <row r="99" ht="12.75">
      <c r="E99" s="220"/>
    </row>
    <row r="100" ht="12.75">
      <c r="E100" s="220"/>
    </row>
    <row r="101" ht="12.75">
      <c r="E101" s="220"/>
    </row>
    <row r="102" ht="12.75">
      <c r="E102" s="220"/>
    </row>
    <row r="103" ht="12.75">
      <c r="E103" s="220"/>
    </row>
    <row r="104" ht="12.75">
      <c r="E104" s="220"/>
    </row>
    <row r="105" ht="12.75">
      <c r="E105" s="220"/>
    </row>
    <row r="106" ht="12.75">
      <c r="E106" s="220"/>
    </row>
    <row r="107" ht="12.75">
      <c r="E107" s="220"/>
    </row>
    <row r="108" ht="12.75">
      <c r="E108" s="220"/>
    </row>
    <row r="109" ht="12.75">
      <c r="E109" s="220"/>
    </row>
    <row r="110" ht="12.75">
      <c r="E110" s="220"/>
    </row>
    <row r="111" ht="12.75">
      <c r="E111" s="220"/>
    </row>
    <row r="112" ht="12.75">
      <c r="E112" s="220"/>
    </row>
    <row r="113" ht="12.75">
      <c r="E113" s="220"/>
    </row>
    <row r="114" ht="12.75">
      <c r="E114" s="220"/>
    </row>
    <row r="115" ht="12.75">
      <c r="E115" s="220"/>
    </row>
    <row r="116" spans="1:2" ht="12.75">
      <c r="A116" s="276"/>
      <c r="B116" s="276"/>
    </row>
    <row r="117" spans="1:7" ht="12.75">
      <c r="A117" s="265"/>
      <c r="B117" s="265"/>
      <c r="C117" s="277"/>
      <c r="D117" s="277"/>
      <c r="E117" s="278"/>
      <c r="F117" s="277"/>
      <c r="G117" s="279"/>
    </row>
    <row r="118" spans="1:7" ht="12.75">
      <c r="A118" s="280"/>
      <c r="B118" s="280"/>
      <c r="C118" s="265"/>
      <c r="D118" s="265"/>
      <c r="E118" s="281"/>
      <c r="F118" s="265"/>
      <c r="G118" s="265"/>
    </row>
    <row r="119" spans="1:7" ht="12.75">
      <c r="A119" s="265"/>
      <c r="B119" s="265"/>
      <c r="C119" s="265"/>
      <c r="D119" s="265"/>
      <c r="E119" s="281"/>
      <c r="F119" s="265"/>
      <c r="G119" s="265"/>
    </row>
    <row r="120" spans="1:7" ht="12.75">
      <c r="A120" s="265"/>
      <c r="B120" s="265"/>
      <c r="C120" s="265"/>
      <c r="D120" s="265"/>
      <c r="E120" s="281"/>
      <c r="F120" s="265"/>
      <c r="G120" s="265"/>
    </row>
    <row r="121" spans="1:7" ht="12.75">
      <c r="A121" s="265"/>
      <c r="B121" s="265"/>
      <c r="C121" s="265"/>
      <c r="D121" s="265"/>
      <c r="E121" s="281"/>
      <c r="F121" s="265"/>
      <c r="G121" s="265"/>
    </row>
    <row r="122" spans="1:7" ht="12.75">
      <c r="A122" s="265"/>
      <c r="B122" s="265"/>
      <c r="C122" s="265"/>
      <c r="D122" s="265"/>
      <c r="E122" s="281"/>
      <c r="F122" s="265"/>
      <c r="G122" s="265"/>
    </row>
    <row r="123" spans="1:7" ht="12.75">
      <c r="A123" s="265"/>
      <c r="B123" s="265"/>
      <c r="C123" s="265"/>
      <c r="D123" s="265"/>
      <c r="E123" s="281"/>
      <c r="F123" s="265"/>
      <c r="G123" s="265"/>
    </row>
    <row r="124" spans="1:7" ht="12.75">
      <c r="A124" s="265"/>
      <c r="B124" s="265"/>
      <c r="C124" s="265"/>
      <c r="D124" s="265"/>
      <c r="E124" s="281"/>
      <c r="F124" s="265"/>
      <c r="G124" s="265"/>
    </row>
    <row r="125" spans="1:7" ht="12.75">
      <c r="A125" s="265"/>
      <c r="B125" s="265"/>
      <c r="C125" s="265"/>
      <c r="D125" s="265"/>
      <c r="E125" s="281"/>
      <c r="F125" s="265"/>
      <c r="G125" s="265"/>
    </row>
    <row r="126" spans="1:7" ht="12.75">
      <c r="A126" s="265"/>
      <c r="B126" s="265"/>
      <c r="C126" s="265"/>
      <c r="D126" s="265"/>
      <c r="E126" s="281"/>
      <c r="F126" s="265"/>
      <c r="G126" s="265"/>
    </row>
    <row r="127" spans="1:7" ht="12.75">
      <c r="A127" s="265"/>
      <c r="B127" s="265"/>
      <c r="C127" s="265"/>
      <c r="D127" s="265"/>
      <c r="E127" s="281"/>
      <c r="F127" s="265"/>
      <c r="G127" s="265"/>
    </row>
    <row r="128" spans="1:7" ht="12.75">
      <c r="A128" s="265"/>
      <c r="B128" s="265"/>
      <c r="C128" s="265"/>
      <c r="D128" s="265"/>
      <c r="E128" s="281"/>
      <c r="F128" s="265"/>
      <c r="G128" s="265"/>
    </row>
    <row r="129" spans="1:7" ht="12.75">
      <c r="A129" s="265"/>
      <c r="B129" s="265"/>
      <c r="C129" s="265"/>
      <c r="D129" s="265"/>
      <c r="E129" s="281"/>
      <c r="F129" s="265"/>
      <c r="G129" s="265"/>
    </row>
    <row r="130" spans="1:7" ht="12.75">
      <c r="A130" s="265"/>
      <c r="B130" s="265"/>
      <c r="C130" s="265"/>
      <c r="D130" s="265"/>
      <c r="E130" s="281"/>
      <c r="F130" s="265"/>
      <c r="G130" s="265"/>
    </row>
  </sheetData>
  <mergeCells count="24">
    <mergeCell ref="C41:G41"/>
    <mergeCell ref="C42:D42"/>
    <mergeCell ref="C46:D46"/>
    <mergeCell ref="C27:D27"/>
    <mergeCell ref="C28:D28"/>
    <mergeCell ref="C30:D30"/>
    <mergeCell ref="C32:G32"/>
    <mergeCell ref="C33:D33"/>
    <mergeCell ref="C36:G36"/>
    <mergeCell ref="C22:D22"/>
    <mergeCell ref="C24:D24"/>
    <mergeCell ref="C26:D26"/>
    <mergeCell ref="A1:G1"/>
    <mergeCell ref="A3:B3"/>
    <mergeCell ref="A4:B4"/>
    <mergeCell ref="E4:G4"/>
    <mergeCell ref="C9:D9"/>
    <mergeCell ref="C10:D10"/>
    <mergeCell ref="C11:D11"/>
    <mergeCell ref="C17:D17"/>
    <mergeCell ref="C18:D18"/>
    <mergeCell ref="C19:D19"/>
    <mergeCell ref="C20:D20"/>
    <mergeCell ref="C21:D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227</v>
      </c>
      <c r="D2" s="85" t="s">
        <v>228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224</v>
      </c>
      <c r="B5" s="98"/>
      <c r="C5" s="99" t="s">
        <v>225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01 SILNOPROUD Rek'!E7</f>
        <v>0</v>
      </c>
      <c r="D15" s="137">
        <f>'SO 01 SILNOPROUD Rek'!A15</f>
        <v>0</v>
      </c>
      <c r="E15" s="138"/>
      <c r="F15" s="139"/>
      <c r="G15" s="136">
        <f>'SO 01 SILNOPROUD Rek'!I15</f>
        <v>0</v>
      </c>
    </row>
    <row r="16" spans="1:7" ht="15.9" customHeight="1">
      <c r="A16" s="134" t="s">
        <v>49</v>
      </c>
      <c r="B16" s="135" t="s">
        <v>50</v>
      </c>
      <c r="C16" s="136">
        <f>'SO 01 SILNOPROUD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01 SILNOPROUD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01 SILNOPROUD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01 SILNOPROUD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01 SILNOPROUD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7" sqref="F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227</v>
      </c>
      <c r="I1" s="179"/>
    </row>
    <row r="2" spans="1:9" ht="13.8" thickBot="1">
      <c r="A2" s="530" t="s">
        <v>73</v>
      </c>
      <c r="B2" s="531"/>
      <c r="C2" s="180" t="s">
        <v>226</v>
      </c>
      <c r="D2" s="181"/>
      <c r="E2" s="182"/>
      <c r="F2" s="181"/>
      <c r="G2" s="532" t="s">
        <v>228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+'SO 01 SILNOPROUD Pol'!E21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0"/>
  <sheetViews>
    <sheetView showGridLines="0" showZeros="0" view="pageBreakPreview" zoomScaleSheetLayoutView="100" workbookViewId="0" topLeftCell="A1">
      <selection activeCell="F27" sqref="F27:F170"/>
    </sheetView>
  </sheetViews>
  <sheetFormatPr defaultColWidth="9.00390625" defaultRowHeight="12.75"/>
  <cols>
    <col min="1" max="1" width="0.12890625" style="0" customWidth="1"/>
    <col min="3" max="3" width="45.625" style="0" customWidth="1"/>
    <col min="4" max="4" width="55.375" style="0" customWidth="1"/>
    <col min="5" max="5" width="13.625" style="0" customWidth="1"/>
    <col min="6" max="6" width="8.875" style="0" customWidth="1"/>
    <col min="7" max="7" width="13.125" style="0" customWidth="1"/>
    <col min="257" max="257" width="0.12890625" style="0" customWidth="1"/>
    <col min="259" max="259" width="45.625" style="0" customWidth="1"/>
    <col min="260" max="260" width="6.50390625" style="0" customWidth="1"/>
    <col min="261" max="261" width="13.625" style="0" customWidth="1"/>
    <col min="263" max="263" width="13.125" style="0" customWidth="1"/>
    <col min="513" max="513" width="0.12890625" style="0" customWidth="1"/>
    <col min="515" max="515" width="45.625" style="0" customWidth="1"/>
    <col min="516" max="516" width="6.50390625" style="0" customWidth="1"/>
    <col min="517" max="517" width="13.625" style="0" customWidth="1"/>
    <col min="519" max="519" width="13.125" style="0" customWidth="1"/>
    <col min="769" max="769" width="0.12890625" style="0" customWidth="1"/>
    <col min="771" max="771" width="45.625" style="0" customWidth="1"/>
    <col min="772" max="772" width="6.50390625" style="0" customWidth="1"/>
    <col min="773" max="773" width="13.625" style="0" customWidth="1"/>
    <col min="775" max="775" width="13.125" style="0" customWidth="1"/>
    <col min="1025" max="1025" width="0.12890625" style="0" customWidth="1"/>
    <col min="1027" max="1027" width="45.625" style="0" customWidth="1"/>
    <col min="1028" max="1028" width="6.50390625" style="0" customWidth="1"/>
    <col min="1029" max="1029" width="13.625" style="0" customWidth="1"/>
    <col min="1031" max="1031" width="13.125" style="0" customWidth="1"/>
    <col min="1281" max="1281" width="0.12890625" style="0" customWidth="1"/>
    <col min="1283" max="1283" width="45.625" style="0" customWidth="1"/>
    <col min="1284" max="1284" width="6.50390625" style="0" customWidth="1"/>
    <col min="1285" max="1285" width="13.625" style="0" customWidth="1"/>
    <col min="1287" max="1287" width="13.125" style="0" customWidth="1"/>
    <col min="1537" max="1537" width="0.12890625" style="0" customWidth="1"/>
    <col min="1539" max="1539" width="45.625" style="0" customWidth="1"/>
    <col min="1540" max="1540" width="6.50390625" style="0" customWidth="1"/>
    <col min="1541" max="1541" width="13.625" style="0" customWidth="1"/>
    <col min="1543" max="1543" width="13.125" style="0" customWidth="1"/>
    <col min="1793" max="1793" width="0.12890625" style="0" customWidth="1"/>
    <col min="1795" max="1795" width="45.625" style="0" customWidth="1"/>
    <col min="1796" max="1796" width="6.50390625" style="0" customWidth="1"/>
    <col min="1797" max="1797" width="13.625" style="0" customWidth="1"/>
    <col min="1799" max="1799" width="13.125" style="0" customWidth="1"/>
    <col min="2049" max="2049" width="0.12890625" style="0" customWidth="1"/>
    <col min="2051" max="2051" width="45.625" style="0" customWidth="1"/>
    <col min="2052" max="2052" width="6.50390625" style="0" customWidth="1"/>
    <col min="2053" max="2053" width="13.625" style="0" customWidth="1"/>
    <col min="2055" max="2055" width="13.125" style="0" customWidth="1"/>
    <col min="2305" max="2305" width="0.12890625" style="0" customWidth="1"/>
    <col min="2307" max="2307" width="45.625" style="0" customWidth="1"/>
    <col min="2308" max="2308" width="6.50390625" style="0" customWidth="1"/>
    <col min="2309" max="2309" width="13.625" style="0" customWidth="1"/>
    <col min="2311" max="2311" width="13.125" style="0" customWidth="1"/>
    <col min="2561" max="2561" width="0.12890625" style="0" customWidth="1"/>
    <col min="2563" max="2563" width="45.625" style="0" customWidth="1"/>
    <col min="2564" max="2564" width="6.50390625" style="0" customWidth="1"/>
    <col min="2565" max="2565" width="13.625" style="0" customWidth="1"/>
    <col min="2567" max="2567" width="13.125" style="0" customWidth="1"/>
    <col min="2817" max="2817" width="0.12890625" style="0" customWidth="1"/>
    <col min="2819" max="2819" width="45.625" style="0" customWidth="1"/>
    <col min="2820" max="2820" width="6.50390625" style="0" customWidth="1"/>
    <col min="2821" max="2821" width="13.625" style="0" customWidth="1"/>
    <col min="2823" max="2823" width="13.125" style="0" customWidth="1"/>
    <col min="3073" max="3073" width="0.12890625" style="0" customWidth="1"/>
    <col min="3075" max="3075" width="45.625" style="0" customWidth="1"/>
    <col min="3076" max="3076" width="6.50390625" style="0" customWidth="1"/>
    <col min="3077" max="3077" width="13.625" style="0" customWidth="1"/>
    <col min="3079" max="3079" width="13.125" style="0" customWidth="1"/>
    <col min="3329" max="3329" width="0.12890625" style="0" customWidth="1"/>
    <col min="3331" max="3331" width="45.625" style="0" customWidth="1"/>
    <col min="3332" max="3332" width="6.50390625" style="0" customWidth="1"/>
    <col min="3333" max="3333" width="13.625" style="0" customWidth="1"/>
    <col min="3335" max="3335" width="13.125" style="0" customWidth="1"/>
    <col min="3585" max="3585" width="0.12890625" style="0" customWidth="1"/>
    <col min="3587" max="3587" width="45.625" style="0" customWidth="1"/>
    <col min="3588" max="3588" width="6.50390625" style="0" customWidth="1"/>
    <col min="3589" max="3589" width="13.625" style="0" customWidth="1"/>
    <col min="3591" max="3591" width="13.125" style="0" customWidth="1"/>
    <col min="3841" max="3841" width="0.12890625" style="0" customWidth="1"/>
    <col min="3843" max="3843" width="45.625" style="0" customWidth="1"/>
    <col min="3844" max="3844" width="6.50390625" style="0" customWidth="1"/>
    <col min="3845" max="3845" width="13.625" style="0" customWidth="1"/>
    <col min="3847" max="3847" width="13.125" style="0" customWidth="1"/>
    <col min="4097" max="4097" width="0.12890625" style="0" customWidth="1"/>
    <col min="4099" max="4099" width="45.625" style="0" customWidth="1"/>
    <col min="4100" max="4100" width="6.50390625" style="0" customWidth="1"/>
    <col min="4101" max="4101" width="13.625" style="0" customWidth="1"/>
    <col min="4103" max="4103" width="13.125" style="0" customWidth="1"/>
    <col min="4353" max="4353" width="0.12890625" style="0" customWidth="1"/>
    <col min="4355" max="4355" width="45.625" style="0" customWidth="1"/>
    <col min="4356" max="4356" width="6.50390625" style="0" customWidth="1"/>
    <col min="4357" max="4357" width="13.625" style="0" customWidth="1"/>
    <col min="4359" max="4359" width="13.125" style="0" customWidth="1"/>
    <col min="4609" max="4609" width="0.12890625" style="0" customWidth="1"/>
    <col min="4611" max="4611" width="45.625" style="0" customWidth="1"/>
    <col min="4612" max="4612" width="6.50390625" style="0" customWidth="1"/>
    <col min="4613" max="4613" width="13.625" style="0" customWidth="1"/>
    <col min="4615" max="4615" width="13.125" style="0" customWidth="1"/>
    <col min="4865" max="4865" width="0.12890625" style="0" customWidth="1"/>
    <col min="4867" max="4867" width="45.625" style="0" customWidth="1"/>
    <col min="4868" max="4868" width="6.50390625" style="0" customWidth="1"/>
    <col min="4869" max="4869" width="13.625" style="0" customWidth="1"/>
    <col min="4871" max="4871" width="13.125" style="0" customWidth="1"/>
    <col min="5121" max="5121" width="0.12890625" style="0" customWidth="1"/>
    <col min="5123" max="5123" width="45.625" style="0" customWidth="1"/>
    <col min="5124" max="5124" width="6.50390625" style="0" customWidth="1"/>
    <col min="5125" max="5125" width="13.625" style="0" customWidth="1"/>
    <col min="5127" max="5127" width="13.125" style="0" customWidth="1"/>
    <col min="5377" max="5377" width="0.12890625" style="0" customWidth="1"/>
    <col min="5379" max="5379" width="45.625" style="0" customWidth="1"/>
    <col min="5380" max="5380" width="6.50390625" style="0" customWidth="1"/>
    <col min="5381" max="5381" width="13.625" style="0" customWidth="1"/>
    <col min="5383" max="5383" width="13.125" style="0" customWidth="1"/>
    <col min="5633" max="5633" width="0.12890625" style="0" customWidth="1"/>
    <col min="5635" max="5635" width="45.625" style="0" customWidth="1"/>
    <col min="5636" max="5636" width="6.50390625" style="0" customWidth="1"/>
    <col min="5637" max="5637" width="13.625" style="0" customWidth="1"/>
    <col min="5639" max="5639" width="13.125" style="0" customWidth="1"/>
    <col min="5889" max="5889" width="0.12890625" style="0" customWidth="1"/>
    <col min="5891" max="5891" width="45.625" style="0" customWidth="1"/>
    <col min="5892" max="5892" width="6.50390625" style="0" customWidth="1"/>
    <col min="5893" max="5893" width="13.625" style="0" customWidth="1"/>
    <col min="5895" max="5895" width="13.125" style="0" customWidth="1"/>
    <col min="6145" max="6145" width="0.12890625" style="0" customWidth="1"/>
    <col min="6147" max="6147" width="45.625" style="0" customWidth="1"/>
    <col min="6148" max="6148" width="6.50390625" style="0" customWidth="1"/>
    <col min="6149" max="6149" width="13.625" style="0" customWidth="1"/>
    <col min="6151" max="6151" width="13.125" style="0" customWidth="1"/>
    <col min="6401" max="6401" width="0.12890625" style="0" customWidth="1"/>
    <col min="6403" max="6403" width="45.625" style="0" customWidth="1"/>
    <col min="6404" max="6404" width="6.50390625" style="0" customWidth="1"/>
    <col min="6405" max="6405" width="13.625" style="0" customWidth="1"/>
    <col min="6407" max="6407" width="13.125" style="0" customWidth="1"/>
    <col min="6657" max="6657" width="0.12890625" style="0" customWidth="1"/>
    <col min="6659" max="6659" width="45.625" style="0" customWidth="1"/>
    <col min="6660" max="6660" width="6.50390625" style="0" customWidth="1"/>
    <col min="6661" max="6661" width="13.625" style="0" customWidth="1"/>
    <col min="6663" max="6663" width="13.125" style="0" customWidth="1"/>
    <col min="6913" max="6913" width="0.12890625" style="0" customWidth="1"/>
    <col min="6915" max="6915" width="45.625" style="0" customWidth="1"/>
    <col min="6916" max="6916" width="6.50390625" style="0" customWidth="1"/>
    <col min="6917" max="6917" width="13.625" style="0" customWidth="1"/>
    <col min="6919" max="6919" width="13.125" style="0" customWidth="1"/>
    <col min="7169" max="7169" width="0.12890625" style="0" customWidth="1"/>
    <col min="7171" max="7171" width="45.625" style="0" customWidth="1"/>
    <col min="7172" max="7172" width="6.50390625" style="0" customWidth="1"/>
    <col min="7173" max="7173" width="13.625" style="0" customWidth="1"/>
    <col min="7175" max="7175" width="13.125" style="0" customWidth="1"/>
    <col min="7425" max="7425" width="0.12890625" style="0" customWidth="1"/>
    <col min="7427" max="7427" width="45.625" style="0" customWidth="1"/>
    <col min="7428" max="7428" width="6.50390625" style="0" customWidth="1"/>
    <col min="7429" max="7429" width="13.625" style="0" customWidth="1"/>
    <col min="7431" max="7431" width="13.125" style="0" customWidth="1"/>
    <col min="7681" max="7681" width="0.12890625" style="0" customWidth="1"/>
    <col min="7683" max="7683" width="45.625" style="0" customWidth="1"/>
    <col min="7684" max="7684" width="6.50390625" style="0" customWidth="1"/>
    <col min="7685" max="7685" width="13.625" style="0" customWidth="1"/>
    <col min="7687" max="7687" width="13.125" style="0" customWidth="1"/>
    <col min="7937" max="7937" width="0.12890625" style="0" customWidth="1"/>
    <col min="7939" max="7939" width="45.625" style="0" customWidth="1"/>
    <col min="7940" max="7940" width="6.50390625" style="0" customWidth="1"/>
    <col min="7941" max="7941" width="13.625" style="0" customWidth="1"/>
    <col min="7943" max="7943" width="13.125" style="0" customWidth="1"/>
    <col min="8193" max="8193" width="0.12890625" style="0" customWidth="1"/>
    <col min="8195" max="8195" width="45.625" style="0" customWidth="1"/>
    <col min="8196" max="8196" width="6.50390625" style="0" customWidth="1"/>
    <col min="8197" max="8197" width="13.625" style="0" customWidth="1"/>
    <col min="8199" max="8199" width="13.125" style="0" customWidth="1"/>
    <col min="8449" max="8449" width="0.12890625" style="0" customWidth="1"/>
    <col min="8451" max="8451" width="45.625" style="0" customWidth="1"/>
    <col min="8452" max="8452" width="6.50390625" style="0" customWidth="1"/>
    <col min="8453" max="8453" width="13.625" style="0" customWidth="1"/>
    <col min="8455" max="8455" width="13.125" style="0" customWidth="1"/>
    <col min="8705" max="8705" width="0.12890625" style="0" customWidth="1"/>
    <col min="8707" max="8707" width="45.625" style="0" customWidth="1"/>
    <col min="8708" max="8708" width="6.50390625" style="0" customWidth="1"/>
    <col min="8709" max="8709" width="13.625" style="0" customWidth="1"/>
    <col min="8711" max="8711" width="13.125" style="0" customWidth="1"/>
    <col min="8961" max="8961" width="0.12890625" style="0" customWidth="1"/>
    <col min="8963" max="8963" width="45.625" style="0" customWidth="1"/>
    <col min="8964" max="8964" width="6.50390625" style="0" customWidth="1"/>
    <col min="8965" max="8965" width="13.625" style="0" customWidth="1"/>
    <col min="8967" max="8967" width="13.125" style="0" customWidth="1"/>
    <col min="9217" max="9217" width="0.12890625" style="0" customWidth="1"/>
    <col min="9219" max="9219" width="45.625" style="0" customWidth="1"/>
    <col min="9220" max="9220" width="6.50390625" style="0" customWidth="1"/>
    <col min="9221" max="9221" width="13.625" style="0" customWidth="1"/>
    <col min="9223" max="9223" width="13.125" style="0" customWidth="1"/>
    <col min="9473" max="9473" width="0.12890625" style="0" customWidth="1"/>
    <col min="9475" max="9475" width="45.625" style="0" customWidth="1"/>
    <col min="9476" max="9476" width="6.50390625" style="0" customWidth="1"/>
    <col min="9477" max="9477" width="13.625" style="0" customWidth="1"/>
    <col min="9479" max="9479" width="13.125" style="0" customWidth="1"/>
    <col min="9729" max="9729" width="0.12890625" style="0" customWidth="1"/>
    <col min="9731" max="9731" width="45.625" style="0" customWidth="1"/>
    <col min="9732" max="9732" width="6.50390625" style="0" customWidth="1"/>
    <col min="9733" max="9733" width="13.625" style="0" customWidth="1"/>
    <col min="9735" max="9735" width="13.125" style="0" customWidth="1"/>
    <col min="9985" max="9985" width="0.12890625" style="0" customWidth="1"/>
    <col min="9987" max="9987" width="45.625" style="0" customWidth="1"/>
    <col min="9988" max="9988" width="6.50390625" style="0" customWidth="1"/>
    <col min="9989" max="9989" width="13.625" style="0" customWidth="1"/>
    <col min="9991" max="9991" width="13.125" style="0" customWidth="1"/>
    <col min="10241" max="10241" width="0.12890625" style="0" customWidth="1"/>
    <col min="10243" max="10243" width="45.625" style="0" customWidth="1"/>
    <col min="10244" max="10244" width="6.50390625" style="0" customWidth="1"/>
    <col min="10245" max="10245" width="13.625" style="0" customWidth="1"/>
    <col min="10247" max="10247" width="13.125" style="0" customWidth="1"/>
    <col min="10497" max="10497" width="0.12890625" style="0" customWidth="1"/>
    <col min="10499" max="10499" width="45.625" style="0" customWidth="1"/>
    <col min="10500" max="10500" width="6.50390625" style="0" customWidth="1"/>
    <col min="10501" max="10501" width="13.625" style="0" customWidth="1"/>
    <col min="10503" max="10503" width="13.125" style="0" customWidth="1"/>
    <col min="10753" max="10753" width="0.12890625" style="0" customWidth="1"/>
    <col min="10755" max="10755" width="45.625" style="0" customWidth="1"/>
    <col min="10756" max="10756" width="6.50390625" style="0" customWidth="1"/>
    <col min="10757" max="10757" width="13.625" style="0" customWidth="1"/>
    <col min="10759" max="10759" width="13.125" style="0" customWidth="1"/>
    <col min="11009" max="11009" width="0.12890625" style="0" customWidth="1"/>
    <col min="11011" max="11011" width="45.625" style="0" customWidth="1"/>
    <col min="11012" max="11012" width="6.50390625" style="0" customWidth="1"/>
    <col min="11013" max="11013" width="13.625" style="0" customWidth="1"/>
    <col min="11015" max="11015" width="13.125" style="0" customWidth="1"/>
    <col min="11265" max="11265" width="0.12890625" style="0" customWidth="1"/>
    <col min="11267" max="11267" width="45.625" style="0" customWidth="1"/>
    <col min="11268" max="11268" width="6.50390625" style="0" customWidth="1"/>
    <col min="11269" max="11269" width="13.625" style="0" customWidth="1"/>
    <col min="11271" max="11271" width="13.125" style="0" customWidth="1"/>
    <col min="11521" max="11521" width="0.12890625" style="0" customWidth="1"/>
    <col min="11523" max="11523" width="45.625" style="0" customWidth="1"/>
    <col min="11524" max="11524" width="6.50390625" style="0" customWidth="1"/>
    <col min="11525" max="11525" width="13.625" style="0" customWidth="1"/>
    <col min="11527" max="11527" width="13.125" style="0" customWidth="1"/>
    <col min="11777" max="11777" width="0.12890625" style="0" customWidth="1"/>
    <col min="11779" max="11779" width="45.625" style="0" customWidth="1"/>
    <col min="11780" max="11780" width="6.50390625" style="0" customWidth="1"/>
    <col min="11781" max="11781" width="13.625" style="0" customWidth="1"/>
    <col min="11783" max="11783" width="13.125" style="0" customWidth="1"/>
    <col min="12033" max="12033" width="0.12890625" style="0" customWidth="1"/>
    <col min="12035" max="12035" width="45.625" style="0" customWidth="1"/>
    <col min="12036" max="12036" width="6.50390625" style="0" customWidth="1"/>
    <col min="12037" max="12037" width="13.625" style="0" customWidth="1"/>
    <col min="12039" max="12039" width="13.125" style="0" customWidth="1"/>
    <col min="12289" max="12289" width="0.12890625" style="0" customWidth="1"/>
    <col min="12291" max="12291" width="45.625" style="0" customWidth="1"/>
    <col min="12292" max="12292" width="6.50390625" style="0" customWidth="1"/>
    <col min="12293" max="12293" width="13.625" style="0" customWidth="1"/>
    <col min="12295" max="12295" width="13.125" style="0" customWidth="1"/>
    <col min="12545" max="12545" width="0.12890625" style="0" customWidth="1"/>
    <col min="12547" max="12547" width="45.625" style="0" customWidth="1"/>
    <col min="12548" max="12548" width="6.50390625" style="0" customWidth="1"/>
    <col min="12549" max="12549" width="13.625" style="0" customWidth="1"/>
    <col min="12551" max="12551" width="13.125" style="0" customWidth="1"/>
    <col min="12801" max="12801" width="0.12890625" style="0" customWidth="1"/>
    <col min="12803" max="12803" width="45.625" style="0" customWidth="1"/>
    <col min="12804" max="12804" width="6.50390625" style="0" customWidth="1"/>
    <col min="12805" max="12805" width="13.625" style="0" customWidth="1"/>
    <col min="12807" max="12807" width="13.125" style="0" customWidth="1"/>
    <col min="13057" max="13057" width="0.12890625" style="0" customWidth="1"/>
    <col min="13059" max="13059" width="45.625" style="0" customWidth="1"/>
    <col min="13060" max="13060" width="6.50390625" style="0" customWidth="1"/>
    <col min="13061" max="13061" width="13.625" style="0" customWidth="1"/>
    <col min="13063" max="13063" width="13.125" style="0" customWidth="1"/>
    <col min="13313" max="13313" width="0.12890625" style="0" customWidth="1"/>
    <col min="13315" max="13315" width="45.625" style="0" customWidth="1"/>
    <col min="13316" max="13316" width="6.50390625" style="0" customWidth="1"/>
    <col min="13317" max="13317" width="13.625" style="0" customWidth="1"/>
    <col min="13319" max="13319" width="13.125" style="0" customWidth="1"/>
    <col min="13569" max="13569" width="0.12890625" style="0" customWidth="1"/>
    <col min="13571" max="13571" width="45.625" style="0" customWidth="1"/>
    <col min="13572" max="13572" width="6.50390625" style="0" customWidth="1"/>
    <col min="13573" max="13573" width="13.625" style="0" customWidth="1"/>
    <col min="13575" max="13575" width="13.125" style="0" customWidth="1"/>
    <col min="13825" max="13825" width="0.12890625" style="0" customWidth="1"/>
    <col min="13827" max="13827" width="45.625" style="0" customWidth="1"/>
    <col min="13828" max="13828" width="6.50390625" style="0" customWidth="1"/>
    <col min="13829" max="13829" width="13.625" style="0" customWidth="1"/>
    <col min="13831" max="13831" width="13.125" style="0" customWidth="1"/>
    <col min="14081" max="14081" width="0.12890625" style="0" customWidth="1"/>
    <col min="14083" max="14083" width="45.625" style="0" customWidth="1"/>
    <col min="14084" max="14084" width="6.50390625" style="0" customWidth="1"/>
    <col min="14085" max="14085" width="13.625" style="0" customWidth="1"/>
    <col min="14087" max="14087" width="13.125" style="0" customWidth="1"/>
    <col min="14337" max="14337" width="0.12890625" style="0" customWidth="1"/>
    <col min="14339" max="14339" width="45.625" style="0" customWidth="1"/>
    <col min="14340" max="14340" width="6.50390625" style="0" customWidth="1"/>
    <col min="14341" max="14341" width="13.625" style="0" customWidth="1"/>
    <col min="14343" max="14343" width="13.125" style="0" customWidth="1"/>
    <col min="14593" max="14593" width="0.12890625" style="0" customWidth="1"/>
    <col min="14595" max="14595" width="45.625" style="0" customWidth="1"/>
    <col min="14596" max="14596" width="6.50390625" style="0" customWidth="1"/>
    <col min="14597" max="14597" width="13.625" style="0" customWidth="1"/>
    <col min="14599" max="14599" width="13.125" style="0" customWidth="1"/>
    <col min="14849" max="14849" width="0.12890625" style="0" customWidth="1"/>
    <col min="14851" max="14851" width="45.625" style="0" customWidth="1"/>
    <col min="14852" max="14852" width="6.50390625" style="0" customWidth="1"/>
    <col min="14853" max="14853" width="13.625" style="0" customWidth="1"/>
    <col min="14855" max="14855" width="13.125" style="0" customWidth="1"/>
    <col min="15105" max="15105" width="0.12890625" style="0" customWidth="1"/>
    <col min="15107" max="15107" width="45.625" style="0" customWidth="1"/>
    <col min="15108" max="15108" width="6.50390625" style="0" customWidth="1"/>
    <col min="15109" max="15109" width="13.625" style="0" customWidth="1"/>
    <col min="15111" max="15111" width="13.125" style="0" customWidth="1"/>
    <col min="15361" max="15361" width="0.12890625" style="0" customWidth="1"/>
    <col min="15363" max="15363" width="45.625" style="0" customWidth="1"/>
    <col min="15364" max="15364" width="6.50390625" style="0" customWidth="1"/>
    <col min="15365" max="15365" width="13.625" style="0" customWidth="1"/>
    <col min="15367" max="15367" width="13.125" style="0" customWidth="1"/>
    <col min="15617" max="15617" width="0.12890625" style="0" customWidth="1"/>
    <col min="15619" max="15619" width="45.625" style="0" customWidth="1"/>
    <col min="15620" max="15620" width="6.50390625" style="0" customWidth="1"/>
    <col min="15621" max="15621" width="13.625" style="0" customWidth="1"/>
    <col min="15623" max="15623" width="13.125" style="0" customWidth="1"/>
    <col min="15873" max="15873" width="0.12890625" style="0" customWidth="1"/>
    <col min="15875" max="15875" width="45.625" style="0" customWidth="1"/>
    <col min="15876" max="15876" width="6.50390625" style="0" customWidth="1"/>
    <col min="15877" max="15877" width="13.625" style="0" customWidth="1"/>
    <col min="15879" max="15879" width="13.125" style="0" customWidth="1"/>
    <col min="16129" max="16129" width="0.12890625" style="0" customWidth="1"/>
    <col min="16131" max="16131" width="45.625" style="0" customWidth="1"/>
    <col min="16132" max="16132" width="6.50390625" style="0" customWidth="1"/>
    <col min="16133" max="16133" width="13.625" style="0" customWidth="1"/>
    <col min="16135" max="16135" width="13.125" style="0" customWidth="1"/>
  </cols>
  <sheetData>
    <row r="2" spans="2:6" ht="12.75">
      <c r="B2" s="396"/>
      <c r="C2" s="397" t="s">
        <v>1781</v>
      </c>
      <c r="D2" s="396"/>
      <c r="E2" s="396"/>
      <c r="F2" s="396"/>
    </row>
    <row r="3" spans="2:6" ht="12.75">
      <c r="B3" s="396"/>
      <c r="C3" s="397"/>
      <c r="D3" s="396"/>
      <c r="E3" s="396"/>
      <c r="F3" s="396"/>
    </row>
    <row r="4" spans="2:6" ht="12.75">
      <c r="B4" s="398"/>
      <c r="C4" s="399"/>
      <c r="D4" s="398"/>
      <c r="E4" s="398"/>
      <c r="F4" s="398"/>
    </row>
    <row r="5" spans="2:6" ht="12.75">
      <c r="B5" s="396"/>
      <c r="C5" s="398" t="str">
        <f>'[2]elektroinstalace'!C36</f>
        <v>CELKEM - MONTÁŽ ELEKTROINSTALACE</v>
      </c>
      <c r="D5" s="396"/>
      <c r="E5" s="400">
        <f>+G58+G59</f>
        <v>0</v>
      </c>
      <c r="F5" s="400"/>
    </row>
    <row r="6" spans="2:6" ht="12.75">
      <c r="B6" s="396"/>
      <c r="C6" s="398"/>
      <c r="D6" s="396"/>
      <c r="E6" s="400"/>
      <c r="F6" s="400"/>
    </row>
    <row r="7" spans="2:6" ht="12.75">
      <c r="B7" s="396"/>
      <c r="C7" s="398" t="s">
        <v>1782</v>
      </c>
      <c r="D7" s="396"/>
      <c r="E7" s="400">
        <f>+G93+G94+G95+G96</f>
        <v>0</v>
      </c>
      <c r="F7" s="400"/>
    </row>
    <row r="8" spans="2:6" ht="12.75">
      <c r="B8" s="396"/>
      <c r="C8" s="398"/>
      <c r="D8" s="396"/>
      <c r="E8" s="400"/>
      <c r="F8" s="400"/>
    </row>
    <row r="9" spans="2:6" ht="12.75">
      <c r="B9" s="396"/>
      <c r="C9" s="369" t="s">
        <v>1953</v>
      </c>
      <c r="D9" s="396"/>
      <c r="E9" s="400">
        <f>+G104+G105</f>
        <v>0</v>
      </c>
      <c r="F9" s="400"/>
    </row>
    <row r="10" spans="2:6" ht="12.75">
      <c r="B10" s="396"/>
      <c r="C10" s="398"/>
      <c r="D10" s="396"/>
      <c r="E10" s="400"/>
      <c r="F10" s="400"/>
    </row>
    <row r="11" spans="2:6" ht="12.75">
      <c r="B11" s="396"/>
      <c r="C11" s="369" t="s">
        <v>1954</v>
      </c>
      <c r="D11" s="396"/>
      <c r="E11" s="400">
        <f>+G130+G131+G132+G133</f>
        <v>0</v>
      </c>
      <c r="F11" s="400"/>
    </row>
    <row r="12" spans="2:6" ht="12.75">
      <c r="B12" s="396"/>
      <c r="C12" s="398"/>
      <c r="D12" s="396"/>
      <c r="E12" s="400"/>
      <c r="F12" s="400"/>
    </row>
    <row r="13" spans="2:6" ht="12.75">
      <c r="B13" s="396"/>
      <c r="C13" s="369" t="s">
        <v>1955</v>
      </c>
      <c r="D13" s="396"/>
      <c r="E13" s="400">
        <f>+G150+G151</f>
        <v>0</v>
      </c>
      <c r="F13" s="400"/>
    </row>
    <row r="14" spans="2:6" ht="12.75">
      <c r="B14" s="396"/>
      <c r="C14" s="369"/>
      <c r="D14" s="396"/>
      <c r="E14" s="400"/>
      <c r="F14" s="400"/>
    </row>
    <row r="15" spans="2:6" ht="12.75">
      <c r="B15" s="396"/>
      <c r="C15" s="369" t="s">
        <v>1956</v>
      </c>
      <c r="D15" s="396"/>
      <c r="E15" s="400">
        <f>+G167+G168+G169+G170</f>
        <v>0</v>
      </c>
      <c r="F15" s="400"/>
    </row>
    <row r="16" spans="2:6" ht="12.75">
      <c r="B16" s="396"/>
      <c r="C16" s="398"/>
      <c r="D16" s="396"/>
      <c r="E16" s="400"/>
      <c r="F16" s="400"/>
    </row>
    <row r="17" spans="2:6" ht="12.75">
      <c r="B17" s="396"/>
      <c r="C17" s="369"/>
      <c r="D17" s="396"/>
      <c r="E17" s="400"/>
      <c r="F17" s="400"/>
    </row>
    <row r="18" spans="2:6" ht="12.75">
      <c r="B18" s="396"/>
      <c r="C18" s="369" t="s">
        <v>1783</v>
      </c>
      <c r="D18" s="396"/>
      <c r="E18" s="400">
        <f>(E5+E7+E9+E11+E13+E15)*0.02</f>
        <v>0</v>
      </c>
      <c r="F18" s="401"/>
    </row>
    <row r="19" spans="2:8" ht="12.75">
      <c r="B19" s="396"/>
      <c r="C19" s="399"/>
      <c r="D19" s="396"/>
      <c r="E19" s="400"/>
      <c r="F19" s="401"/>
      <c r="H19" s="402"/>
    </row>
    <row r="20" spans="2:6" ht="12.75">
      <c r="B20" s="396"/>
      <c r="C20" s="399"/>
      <c r="D20" s="396"/>
      <c r="E20" s="400"/>
      <c r="F20" s="401"/>
    </row>
    <row r="21" spans="2:6" ht="12.75">
      <c r="B21" s="396"/>
      <c r="C21" s="403" t="s">
        <v>1784</v>
      </c>
      <c r="D21" s="396"/>
      <c r="E21" s="404">
        <f>SUM(E5:E18)</f>
        <v>0</v>
      </c>
      <c r="F21" s="400"/>
    </row>
    <row r="22" spans="2:6" ht="12.75">
      <c r="B22" s="396"/>
      <c r="C22" s="398"/>
      <c r="D22" s="396"/>
      <c r="E22" s="400"/>
      <c r="F22" s="400"/>
    </row>
    <row r="24" spans="2:7" ht="12.75">
      <c r="B24" s="407" t="s">
        <v>1785</v>
      </c>
      <c r="C24" s="407" t="s">
        <v>1786</v>
      </c>
      <c r="D24" s="407" t="s">
        <v>1787</v>
      </c>
      <c r="E24" s="407" t="s">
        <v>1788</v>
      </c>
      <c r="F24" s="407" t="s">
        <v>1789</v>
      </c>
      <c r="G24" s="407" t="s">
        <v>1790</v>
      </c>
    </row>
    <row r="25" spans="2:7" ht="12.75">
      <c r="B25" s="407" t="s">
        <v>1791</v>
      </c>
      <c r="C25" s="407" t="s">
        <v>1792</v>
      </c>
      <c r="D25" s="407"/>
      <c r="E25" s="407"/>
      <c r="F25" s="407"/>
      <c r="G25" s="407"/>
    </row>
    <row r="26" spans="2:7" ht="12.75">
      <c r="B26" s="407"/>
      <c r="C26" s="407"/>
      <c r="D26" s="407"/>
      <c r="E26" s="407"/>
      <c r="F26" s="407"/>
      <c r="G26" s="407"/>
    </row>
    <row r="27" spans="2:7" ht="12.75">
      <c r="B27" s="407">
        <v>1</v>
      </c>
      <c r="C27" s="407" t="s">
        <v>98</v>
      </c>
      <c r="D27" s="338" t="s">
        <v>1957</v>
      </c>
      <c r="E27" s="407">
        <v>12</v>
      </c>
      <c r="F27" s="408"/>
      <c r="G27" s="408">
        <f aca="true" t="shared" si="0" ref="G27:G57">E27*F27</f>
        <v>0</v>
      </c>
    </row>
    <row r="28" spans="2:7" ht="12.75">
      <c r="B28" s="407">
        <v>2</v>
      </c>
      <c r="C28" s="407" t="s">
        <v>98</v>
      </c>
      <c r="D28" s="338" t="s">
        <v>1958</v>
      </c>
      <c r="E28" s="407">
        <v>13</v>
      </c>
      <c r="F28" s="408"/>
      <c r="G28" s="408">
        <f t="shared" si="0"/>
        <v>0</v>
      </c>
    </row>
    <row r="29" spans="2:7" ht="12.75">
      <c r="B29" s="407">
        <v>3</v>
      </c>
      <c r="C29" s="407" t="s">
        <v>98</v>
      </c>
      <c r="D29" s="338" t="s">
        <v>1959</v>
      </c>
      <c r="E29" s="407">
        <v>3</v>
      </c>
      <c r="F29" s="408"/>
      <c r="G29" s="408">
        <f t="shared" si="0"/>
        <v>0</v>
      </c>
    </row>
    <row r="30" spans="2:7" ht="12.75">
      <c r="B30" s="407">
        <v>4</v>
      </c>
      <c r="C30" s="407" t="s">
        <v>98</v>
      </c>
      <c r="D30" s="338" t="s">
        <v>1960</v>
      </c>
      <c r="E30" s="407">
        <v>3</v>
      </c>
      <c r="F30" s="408"/>
      <c r="G30" s="408">
        <f t="shared" si="0"/>
        <v>0</v>
      </c>
    </row>
    <row r="31" spans="2:7" ht="12.75">
      <c r="B31" s="407">
        <v>5</v>
      </c>
      <c r="C31" s="407" t="s">
        <v>98</v>
      </c>
      <c r="D31" s="338" t="s">
        <v>1961</v>
      </c>
      <c r="E31" s="407">
        <v>4</v>
      </c>
      <c r="F31" s="408"/>
      <c r="G31" s="408">
        <f t="shared" si="0"/>
        <v>0</v>
      </c>
    </row>
    <row r="32" spans="2:7" ht="12.75">
      <c r="B32" s="407">
        <v>6</v>
      </c>
      <c r="C32" s="407" t="s">
        <v>98</v>
      </c>
      <c r="D32" s="338" t="s">
        <v>1962</v>
      </c>
      <c r="E32" s="407">
        <v>9</v>
      </c>
      <c r="F32" s="408"/>
      <c r="G32" s="408">
        <f t="shared" si="0"/>
        <v>0</v>
      </c>
    </row>
    <row r="33" spans="2:7" ht="12.75">
      <c r="B33" s="407">
        <v>7</v>
      </c>
      <c r="C33" s="407" t="s">
        <v>98</v>
      </c>
      <c r="D33" s="338" t="s">
        <v>1963</v>
      </c>
      <c r="E33" s="407">
        <v>3</v>
      </c>
      <c r="F33" s="408"/>
      <c r="G33" s="408">
        <f t="shared" si="0"/>
        <v>0</v>
      </c>
    </row>
    <row r="34" spans="2:7" ht="12.75">
      <c r="B34" s="407">
        <v>8</v>
      </c>
      <c r="C34" s="407" t="s">
        <v>98</v>
      </c>
      <c r="D34" s="338" t="s">
        <v>1964</v>
      </c>
      <c r="E34" s="407">
        <v>3</v>
      </c>
      <c r="F34" s="408"/>
      <c r="G34" s="408">
        <f t="shared" si="0"/>
        <v>0</v>
      </c>
    </row>
    <row r="35" spans="2:7" ht="12.75">
      <c r="B35" s="407">
        <v>9</v>
      </c>
      <c r="C35" s="407" t="s">
        <v>98</v>
      </c>
      <c r="D35" s="338" t="s">
        <v>1965</v>
      </c>
      <c r="E35" s="407">
        <v>3</v>
      </c>
      <c r="F35" s="408"/>
      <c r="G35" s="408">
        <f t="shared" si="0"/>
        <v>0</v>
      </c>
    </row>
    <row r="36" spans="2:7" ht="12.75">
      <c r="B36" s="407">
        <v>10</v>
      </c>
      <c r="C36" s="407" t="s">
        <v>98</v>
      </c>
      <c r="D36" s="338" t="s">
        <v>1966</v>
      </c>
      <c r="E36" s="407">
        <v>4</v>
      </c>
      <c r="F36" s="408"/>
      <c r="G36" s="408">
        <f t="shared" si="0"/>
        <v>0</v>
      </c>
    </row>
    <row r="37" spans="2:7" ht="12.75">
      <c r="B37" s="407">
        <v>11</v>
      </c>
      <c r="C37" s="407" t="s">
        <v>98</v>
      </c>
      <c r="D37" s="338" t="s">
        <v>1967</v>
      </c>
      <c r="E37" s="407">
        <v>1</v>
      </c>
      <c r="F37" s="408"/>
      <c r="G37" s="408">
        <f t="shared" si="0"/>
        <v>0</v>
      </c>
    </row>
    <row r="38" spans="2:7" ht="12.75">
      <c r="B38" s="407">
        <v>12</v>
      </c>
      <c r="C38" s="407" t="s">
        <v>98</v>
      </c>
      <c r="D38" s="338" t="s">
        <v>1968</v>
      </c>
      <c r="E38" s="407">
        <v>4</v>
      </c>
      <c r="F38" s="408"/>
      <c r="G38" s="408">
        <f t="shared" si="0"/>
        <v>0</v>
      </c>
    </row>
    <row r="39" spans="2:7" ht="12.75">
      <c r="B39" s="407">
        <v>13</v>
      </c>
      <c r="C39" s="407" t="s">
        <v>98</v>
      </c>
      <c r="D39" s="338" t="s">
        <v>1969</v>
      </c>
      <c r="E39" s="407">
        <v>11</v>
      </c>
      <c r="F39" s="408"/>
      <c r="G39" s="408">
        <f t="shared" si="0"/>
        <v>0</v>
      </c>
    </row>
    <row r="40" spans="2:7" ht="12.75">
      <c r="B40" s="407">
        <v>14</v>
      </c>
      <c r="C40" s="407" t="s">
        <v>98</v>
      </c>
      <c r="D40" s="338" t="s">
        <v>1970</v>
      </c>
      <c r="E40" s="407">
        <v>55</v>
      </c>
      <c r="F40" s="408"/>
      <c r="G40" s="408">
        <f t="shared" si="0"/>
        <v>0</v>
      </c>
    </row>
    <row r="41" spans="2:7" ht="12.75">
      <c r="B41" s="407">
        <v>15</v>
      </c>
      <c r="C41" s="407" t="s">
        <v>98</v>
      </c>
      <c r="D41" s="338" t="s">
        <v>1971</v>
      </c>
      <c r="E41" s="407">
        <v>76</v>
      </c>
      <c r="F41" s="408"/>
      <c r="G41" s="408">
        <f t="shared" si="0"/>
        <v>0</v>
      </c>
    </row>
    <row r="42" spans="2:7" ht="12.75">
      <c r="B42" s="407">
        <v>16</v>
      </c>
      <c r="C42" s="407" t="s">
        <v>201</v>
      </c>
      <c r="D42" s="338" t="s">
        <v>1972</v>
      </c>
      <c r="E42" s="407">
        <v>200</v>
      </c>
      <c r="F42" s="408"/>
      <c r="G42" s="408">
        <f t="shared" si="0"/>
        <v>0</v>
      </c>
    </row>
    <row r="43" spans="2:7" ht="12.75">
      <c r="B43" s="407">
        <v>17</v>
      </c>
      <c r="C43" s="407" t="s">
        <v>201</v>
      </c>
      <c r="D43" s="338" t="s">
        <v>1973</v>
      </c>
      <c r="E43" s="407">
        <v>250</v>
      </c>
      <c r="F43" s="408"/>
      <c r="G43" s="408">
        <f t="shared" si="0"/>
        <v>0</v>
      </c>
    </row>
    <row r="44" spans="2:7" ht="12.75">
      <c r="B44" s="407">
        <v>18</v>
      </c>
      <c r="C44" s="407" t="s">
        <v>201</v>
      </c>
      <c r="D44" s="338" t="s">
        <v>1974</v>
      </c>
      <c r="E44" s="407">
        <v>1050</v>
      </c>
      <c r="F44" s="408"/>
      <c r="G44" s="408">
        <f t="shared" si="0"/>
        <v>0</v>
      </c>
    </row>
    <row r="45" spans="2:7" ht="12.75">
      <c r="B45" s="407">
        <v>19</v>
      </c>
      <c r="C45" s="407" t="s">
        <v>201</v>
      </c>
      <c r="D45" s="338" t="s">
        <v>1975</v>
      </c>
      <c r="E45" s="407">
        <v>110</v>
      </c>
      <c r="F45" s="408"/>
      <c r="G45" s="408">
        <f t="shared" si="0"/>
        <v>0</v>
      </c>
    </row>
    <row r="46" spans="2:7" ht="12.75">
      <c r="B46" s="407">
        <v>20</v>
      </c>
      <c r="C46" s="407" t="s">
        <v>201</v>
      </c>
      <c r="D46" s="338" t="s">
        <v>1976</v>
      </c>
      <c r="E46" s="407">
        <v>120</v>
      </c>
      <c r="F46" s="408"/>
      <c r="G46" s="408">
        <f t="shared" si="0"/>
        <v>0</v>
      </c>
    </row>
    <row r="47" spans="2:7" ht="12.75">
      <c r="B47" s="407">
        <v>21</v>
      </c>
      <c r="C47" s="407" t="s">
        <v>201</v>
      </c>
      <c r="D47" s="338" t="s">
        <v>1977</v>
      </c>
      <c r="E47" s="407">
        <v>90</v>
      </c>
      <c r="F47" s="408"/>
      <c r="G47" s="408">
        <f t="shared" si="0"/>
        <v>0</v>
      </c>
    </row>
    <row r="48" spans="2:7" ht="12.75">
      <c r="B48" s="407">
        <v>22</v>
      </c>
      <c r="C48" s="407" t="s">
        <v>98</v>
      </c>
      <c r="D48" s="338" t="s">
        <v>1978</v>
      </c>
      <c r="E48" s="407">
        <v>3</v>
      </c>
      <c r="F48" s="408"/>
      <c r="G48" s="408">
        <f t="shared" si="0"/>
        <v>0</v>
      </c>
    </row>
    <row r="49" spans="2:7" ht="12.75">
      <c r="B49" s="407">
        <v>23</v>
      </c>
      <c r="C49" s="407" t="s">
        <v>201</v>
      </c>
      <c r="D49" s="338" t="s">
        <v>1979</v>
      </c>
      <c r="E49" s="407">
        <v>5</v>
      </c>
      <c r="F49" s="408"/>
      <c r="G49" s="408">
        <f t="shared" si="0"/>
        <v>0</v>
      </c>
    </row>
    <row r="50" spans="2:7" ht="12.75">
      <c r="B50" s="407">
        <v>24</v>
      </c>
      <c r="C50" s="407" t="s">
        <v>201</v>
      </c>
      <c r="D50" s="338" t="s">
        <v>1980</v>
      </c>
      <c r="E50" s="407">
        <v>20</v>
      </c>
      <c r="F50" s="408"/>
      <c r="G50" s="408">
        <f t="shared" si="0"/>
        <v>0</v>
      </c>
    </row>
    <row r="51" spans="2:7" ht="12.75">
      <c r="B51" s="407">
        <v>25</v>
      </c>
      <c r="C51" s="407" t="s">
        <v>201</v>
      </c>
      <c r="D51" s="338" t="s">
        <v>1981</v>
      </c>
      <c r="E51" s="407">
        <v>60</v>
      </c>
      <c r="F51" s="408"/>
      <c r="G51" s="408">
        <f t="shared" si="0"/>
        <v>0</v>
      </c>
    </row>
    <row r="52" spans="2:7" ht="12.75">
      <c r="B52" s="407">
        <v>26</v>
      </c>
      <c r="C52" s="407" t="s">
        <v>201</v>
      </c>
      <c r="D52" s="338" t="s">
        <v>1793</v>
      </c>
      <c r="E52" s="407">
        <v>35</v>
      </c>
      <c r="F52" s="408"/>
      <c r="G52" s="408">
        <f t="shared" si="0"/>
        <v>0</v>
      </c>
    </row>
    <row r="53" spans="2:7" ht="12.75">
      <c r="B53" s="407">
        <v>27</v>
      </c>
      <c r="C53" s="407" t="s">
        <v>201</v>
      </c>
      <c r="D53" s="338" t="s">
        <v>1794</v>
      </c>
      <c r="E53" s="407">
        <v>30</v>
      </c>
      <c r="F53" s="408"/>
      <c r="G53" s="408">
        <f t="shared" si="0"/>
        <v>0</v>
      </c>
    </row>
    <row r="54" spans="2:7" ht="12.75">
      <c r="B54" s="407">
        <v>28</v>
      </c>
      <c r="C54" s="407" t="s">
        <v>98</v>
      </c>
      <c r="D54" s="338" t="s">
        <v>1982</v>
      </c>
      <c r="E54" s="407">
        <v>33</v>
      </c>
      <c r="F54" s="408"/>
      <c r="G54" s="408">
        <f t="shared" si="0"/>
        <v>0</v>
      </c>
    </row>
    <row r="55" spans="2:7" ht="12.75">
      <c r="B55" s="407">
        <v>29</v>
      </c>
      <c r="C55" s="407" t="s">
        <v>201</v>
      </c>
      <c r="D55" s="338" t="s">
        <v>1983</v>
      </c>
      <c r="E55" s="407">
        <v>95</v>
      </c>
      <c r="F55" s="408"/>
      <c r="G55" s="408">
        <f t="shared" si="0"/>
        <v>0</v>
      </c>
    </row>
    <row r="56" spans="2:7" ht="12.75">
      <c r="B56" s="407">
        <v>30</v>
      </c>
      <c r="C56" s="407" t="s">
        <v>98</v>
      </c>
      <c r="D56" s="338" t="s">
        <v>1984</v>
      </c>
      <c r="E56" s="407">
        <v>149</v>
      </c>
      <c r="F56" s="408"/>
      <c r="G56" s="408">
        <f t="shared" si="0"/>
        <v>0</v>
      </c>
    </row>
    <row r="57" spans="2:7" ht="12.75">
      <c r="B57" s="407">
        <v>31</v>
      </c>
      <c r="C57" s="407" t="s">
        <v>201</v>
      </c>
      <c r="D57" s="338" t="s">
        <v>1985</v>
      </c>
      <c r="E57" s="407">
        <v>40</v>
      </c>
      <c r="F57" s="408"/>
      <c r="G57" s="408">
        <f t="shared" si="0"/>
        <v>0</v>
      </c>
    </row>
    <row r="58" spans="2:7" ht="12.75">
      <c r="B58" s="407"/>
      <c r="C58" s="407"/>
      <c r="D58" s="410" t="s">
        <v>1798</v>
      </c>
      <c r="E58" s="407"/>
      <c r="F58" s="408"/>
      <c r="G58" s="411">
        <f>SUM(G27:G57)</f>
        <v>0</v>
      </c>
    </row>
    <row r="59" spans="2:7" ht="12.75">
      <c r="B59" s="407"/>
      <c r="C59" s="407"/>
      <c r="D59" s="338" t="s">
        <v>1799</v>
      </c>
      <c r="E59" s="407"/>
      <c r="F59" s="408"/>
      <c r="G59" s="408">
        <f>G58*0.045</f>
        <v>0</v>
      </c>
    </row>
    <row r="60" spans="2:7" ht="12.75">
      <c r="B60" s="407"/>
      <c r="C60" s="407"/>
      <c r="D60" s="338"/>
      <c r="E60" s="407"/>
      <c r="F60" s="408"/>
      <c r="G60" s="408"/>
    </row>
    <row r="61" spans="2:7" ht="12.75">
      <c r="B61" s="407">
        <v>1</v>
      </c>
      <c r="C61" s="407" t="s">
        <v>98</v>
      </c>
      <c r="D61" s="338" t="s">
        <v>1957</v>
      </c>
      <c r="E61" s="407">
        <v>12</v>
      </c>
      <c r="F61" s="408"/>
      <c r="G61" s="408">
        <f aca="true" t="shared" si="1" ref="G61:G92">E61*F61</f>
        <v>0</v>
      </c>
    </row>
    <row r="62" spans="2:7" ht="12.75">
      <c r="B62" s="407">
        <v>2</v>
      </c>
      <c r="C62" s="407" t="s">
        <v>98</v>
      </c>
      <c r="D62" s="338" t="s">
        <v>1958</v>
      </c>
      <c r="E62" s="407">
        <v>13</v>
      </c>
      <c r="F62" s="408"/>
      <c r="G62" s="408">
        <f>E62*F62</f>
        <v>0</v>
      </c>
    </row>
    <row r="63" spans="2:7" ht="12.75">
      <c r="B63" s="407">
        <v>3</v>
      </c>
      <c r="C63" s="407" t="s">
        <v>98</v>
      </c>
      <c r="D63" s="338" t="s">
        <v>1986</v>
      </c>
      <c r="E63" s="407">
        <v>3</v>
      </c>
      <c r="F63" s="408"/>
      <c r="G63" s="408">
        <f>E63*F63</f>
        <v>0</v>
      </c>
    </row>
    <row r="64" spans="2:7" ht="12.75">
      <c r="B64" s="407">
        <v>4</v>
      </c>
      <c r="C64" s="407" t="s">
        <v>98</v>
      </c>
      <c r="D64" s="338" t="s">
        <v>1961</v>
      </c>
      <c r="E64" s="407">
        <v>4</v>
      </c>
      <c r="F64" s="408"/>
      <c r="G64" s="408">
        <f t="shared" si="1"/>
        <v>0</v>
      </c>
    </row>
    <row r="65" spans="2:7" ht="12.75">
      <c r="B65" s="407">
        <v>5</v>
      </c>
      <c r="C65" s="407" t="s">
        <v>98</v>
      </c>
      <c r="D65" s="338" t="s">
        <v>1987</v>
      </c>
      <c r="E65" s="407">
        <v>9</v>
      </c>
      <c r="F65" s="408"/>
      <c r="G65" s="408">
        <f t="shared" si="1"/>
        <v>0</v>
      </c>
    </row>
    <row r="66" spans="2:7" ht="12.75">
      <c r="B66" s="407">
        <v>6</v>
      </c>
      <c r="C66" s="407" t="s">
        <v>98</v>
      </c>
      <c r="D66" s="338" t="s">
        <v>1963</v>
      </c>
      <c r="E66" s="407">
        <v>3</v>
      </c>
      <c r="F66" s="408"/>
      <c r="G66" s="408">
        <f t="shared" si="1"/>
        <v>0</v>
      </c>
    </row>
    <row r="67" spans="2:7" ht="12.75">
      <c r="B67" s="407">
        <v>7</v>
      </c>
      <c r="C67" s="407" t="s">
        <v>98</v>
      </c>
      <c r="D67" s="338" t="s">
        <v>1964</v>
      </c>
      <c r="E67" s="407">
        <v>3</v>
      </c>
      <c r="F67" s="408"/>
      <c r="G67" s="408">
        <f t="shared" si="1"/>
        <v>0</v>
      </c>
    </row>
    <row r="68" spans="2:7" ht="12.75">
      <c r="B68" s="407">
        <v>8</v>
      </c>
      <c r="C68" s="407" t="s">
        <v>98</v>
      </c>
      <c r="D68" s="338" t="s">
        <v>1959</v>
      </c>
      <c r="E68" s="407">
        <v>3</v>
      </c>
      <c r="F68" s="408"/>
      <c r="G68" s="408">
        <f t="shared" si="1"/>
        <v>0</v>
      </c>
    </row>
    <row r="69" spans="2:7" ht="12.75">
      <c r="B69" s="407">
        <v>9</v>
      </c>
      <c r="C69" s="407" t="s">
        <v>98</v>
      </c>
      <c r="D69" s="338" t="s">
        <v>1966</v>
      </c>
      <c r="E69" s="407">
        <v>4</v>
      </c>
      <c r="F69" s="408"/>
      <c r="G69" s="408">
        <f t="shared" si="1"/>
        <v>0</v>
      </c>
    </row>
    <row r="70" spans="2:7" ht="12.75">
      <c r="B70" s="407">
        <v>10</v>
      </c>
      <c r="C70" s="407" t="s">
        <v>98</v>
      </c>
      <c r="D70" s="338" t="s">
        <v>1988</v>
      </c>
      <c r="E70" s="407">
        <v>3</v>
      </c>
      <c r="F70" s="408"/>
      <c r="G70" s="408">
        <f t="shared" si="1"/>
        <v>0</v>
      </c>
    </row>
    <row r="71" spans="2:7" ht="12.75">
      <c r="B71" s="407">
        <v>11</v>
      </c>
      <c r="C71" s="407" t="s">
        <v>98</v>
      </c>
      <c r="D71" s="338" t="s">
        <v>1967</v>
      </c>
      <c r="E71" s="407">
        <v>1</v>
      </c>
      <c r="F71" s="408"/>
      <c r="G71" s="408">
        <f t="shared" si="1"/>
        <v>0</v>
      </c>
    </row>
    <row r="72" spans="2:7" ht="12.75">
      <c r="B72" s="407">
        <v>12</v>
      </c>
      <c r="C72" s="407" t="s">
        <v>98</v>
      </c>
      <c r="D72" s="338" t="s">
        <v>1968</v>
      </c>
      <c r="E72" s="407">
        <v>4</v>
      </c>
      <c r="F72" s="408"/>
      <c r="G72" s="408">
        <f t="shared" si="1"/>
        <v>0</v>
      </c>
    </row>
    <row r="73" spans="2:7" ht="12.75">
      <c r="B73" s="407">
        <v>13</v>
      </c>
      <c r="C73" s="407" t="s">
        <v>98</v>
      </c>
      <c r="D73" s="338" t="s">
        <v>1969</v>
      </c>
      <c r="E73" s="407">
        <v>11</v>
      </c>
      <c r="F73" s="408"/>
      <c r="G73" s="408">
        <f t="shared" si="1"/>
        <v>0</v>
      </c>
    </row>
    <row r="74" spans="2:7" ht="12.75">
      <c r="B74" s="407">
        <v>14</v>
      </c>
      <c r="C74" s="407" t="s">
        <v>98</v>
      </c>
      <c r="D74" s="338" t="s">
        <v>1989</v>
      </c>
      <c r="E74" s="407">
        <v>55</v>
      </c>
      <c r="F74" s="408"/>
      <c r="G74" s="408">
        <f t="shared" si="1"/>
        <v>0</v>
      </c>
    </row>
    <row r="75" spans="2:7" ht="12.75">
      <c r="B75" s="407">
        <v>15</v>
      </c>
      <c r="C75" s="407" t="s">
        <v>98</v>
      </c>
      <c r="D75" s="338" t="s">
        <v>1971</v>
      </c>
      <c r="E75" s="407">
        <v>76</v>
      </c>
      <c r="F75" s="408"/>
      <c r="G75" s="408">
        <f t="shared" si="1"/>
        <v>0</v>
      </c>
    </row>
    <row r="76" spans="2:7" ht="12.75">
      <c r="B76" s="407">
        <v>16</v>
      </c>
      <c r="C76" s="407" t="s">
        <v>201</v>
      </c>
      <c r="D76" s="338" t="s">
        <v>1972</v>
      </c>
      <c r="E76" s="407">
        <v>200</v>
      </c>
      <c r="F76" s="408"/>
      <c r="G76" s="408">
        <f t="shared" si="1"/>
        <v>0</v>
      </c>
    </row>
    <row r="77" spans="2:7" ht="12.75">
      <c r="B77" s="407">
        <v>17</v>
      </c>
      <c r="C77" s="407" t="s">
        <v>201</v>
      </c>
      <c r="D77" s="338" t="s">
        <v>1973</v>
      </c>
      <c r="E77" s="407">
        <v>250</v>
      </c>
      <c r="F77" s="408"/>
      <c r="G77" s="408">
        <f t="shared" si="1"/>
        <v>0</v>
      </c>
    </row>
    <row r="78" spans="2:7" ht="12.75">
      <c r="B78" s="407">
        <v>18</v>
      </c>
      <c r="C78" s="407" t="s">
        <v>201</v>
      </c>
      <c r="D78" s="338" t="s">
        <v>1974</v>
      </c>
      <c r="E78" s="407">
        <v>1050</v>
      </c>
      <c r="F78" s="408"/>
      <c r="G78" s="408">
        <f t="shared" si="1"/>
        <v>0</v>
      </c>
    </row>
    <row r="79" spans="2:7" ht="12.75">
      <c r="B79" s="407">
        <v>19</v>
      </c>
      <c r="C79" s="407" t="s">
        <v>201</v>
      </c>
      <c r="D79" s="338" t="s">
        <v>1975</v>
      </c>
      <c r="E79" s="407">
        <v>110</v>
      </c>
      <c r="F79" s="408"/>
      <c r="G79" s="408">
        <f t="shared" si="1"/>
        <v>0</v>
      </c>
    </row>
    <row r="80" spans="2:7" ht="12.75">
      <c r="B80" s="407">
        <v>20</v>
      </c>
      <c r="C80" s="407" t="s">
        <v>201</v>
      </c>
      <c r="D80" s="338" t="s">
        <v>1979</v>
      </c>
      <c r="E80" s="407">
        <v>5</v>
      </c>
      <c r="F80" s="408"/>
      <c r="G80" s="408">
        <f t="shared" si="1"/>
        <v>0</v>
      </c>
    </row>
    <row r="81" spans="2:7" ht="12.75">
      <c r="B81" s="407">
        <v>21</v>
      </c>
      <c r="C81" s="407" t="s">
        <v>201</v>
      </c>
      <c r="D81" s="338" t="s">
        <v>1976</v>
      </c>
      <c r="E81" s="407">
        <v>120</v>
      </c>
      <c r="F81" s="408"/>
      <c r="G81" s="408">
        <f t="shared" si="1"/>
        <v>0</v>
      </c>
    </row>
    <row r="82" spans="2:7" ht="12.75">
      <c r="B82" s="407">
        <v>22</v>
      </c>
      <c r="C82" s="407" t="s">
        <v>201</v>
      </c>
      <c r="D82" s="338" t="s">
        <v>1977</v>
      </c>
      <c r="E82" s="407">
        <v>90</v>
      </c>
      <c r="F82" s="408"/>
      <c r="G82" s="408">
        <f t="shared" si="1"/>
        <v>0</v>
      </c>
    </row>
    <row r="83" spans="2:7" ht="12.75">
      <c r="B83" s="407">
        <v>23</v>
      </c>
      <c r="C83" s="407" t="s">
        <v>98</v>
      </c>
      <c r="D83" s="338" t="s">
        <v>1978</v>
      </c>
      <c r="E83" s="407">
        <v>3</v>
      </c>
      <c r="F83" s="408"/>
      <c r="G83" s="408">
        <f t="shared" si="1"/>
        <v>0</v>
      </c>
    </row>
    <row r="84" spans="2:7" ht="12.75">
      <c r="B84" s="407">
        <v>24</v>
      </c>
      <c r="C84" s="407" t="s">
        <v>201</v>
      </c>
      <c r="D84" s="338" t="s">
        <v>1980</v>
      </c>
      <c r="E84" s="407">
        <v>20</v>
      </c>
      <c r="F84" s="408"/>
      <c r="G84" s="408">
        <f t="shared" si="1"/>
        <v>0</v>
      </c>
    </row>
    <row r="85" spans="2:7" ht="12.75">
      <c r="B85" s="407">
        <v>25</v>
      </c>
      <c r="C85" s="407" t="s">
        <v>201</v>
      </c>
      <c r="D85" s="338" t="s">
        <v>1981</v>
      </c>
      <c r="E85" s="407">
        <v>60</v>
      </c>
      <c r="F85" s="408"/>
      <c r="G85" s="408">
        <f t="shared" si="1"/>
        <v>0</v>
      </c>
    </row>
    <row r="86" spans="2:7" ht="12.75">
      <c r="B86" s="407">
        <v>26</v>
      </c>
      <c r="C86" s="407" t="s">
        <v>201</v>
      </c>
      <c r="D86" s="338" t="s">
        <v>1793</v>
      </c>
      <c r="E86" s="407">
        <v>35</v>
      </c>
      <c r="F86" s="408"/>
      <c r="G86" s="408">
        <f t="shared" si="1"/>
        <v>0</v>
      </c>
    </row>
    <row r="87" spans="2:7" ht="12.75">
      <c r="B87" s="407">
        <v>27</v>
      </c>
      <c r="C87" s="407" t="s">
        <v>201</v>
      </c>
      <c r="D87" s="338" t="s">
        <v>1985</v>
      </c>
      <c r="E87" s="407">
        <v>40</v>
      </c>
      <c r="F87" s="408"/>
      <c r="G87" s="408">
        <f t="shared" si="1"/>
        <v>0</v>
      </c>
    </row>
    <row r="88" spans="2:7" ht="12.75">
      <c r="B88" s="407">
        <v>28</v>
      </c>
      <c r="C88" s="407" t="s">
        <v>98</v>
      </c>
      <c r="D88" s="338" t="s">
        <v>1990</v>
      </c>
      <c r="E88" s="407">
        <v>2</v>
      </c>
      <c r="F88" s="408"/>
      <c r="G88" s="408">
        <f t="shared" si="1"/>
        <v>0</v>
      </c>
    </row>
    <row r="89" spans="2:7" ht="12.75">
      <c r="B89" s="407">
        <v>29</v>
      </c>
      <c r="C89" s="407" t="s">
        <v>98</v>
      </c>
      <c r="D89" s="338" t="s">
        <v>1991</v>
      </c>
      <c r="E89" s="407">
        <v>3</v>
      </c>
      <c r="F89" s="408"/>
      <c r="G89" s="408">
        <f t="shared" si="1"/>
        <v>0</v>
      </c>
    </row>
    <row r="90" spans="2:7" ht="12.75">
      <c r="B90" s="407">
        <v>30</v>
      </c>
      <c r="C90" s="407" t="s">
        <v>98</v>
      </c>
      <c r="D90" s="338" t="s">
        <v>1992</v>
      </c>
      <c r="E90" s="407">
        <v>22</v>
      </c>
      <c r="F90" s="408"/>
      <c r="G90" s="408">
        <f t="shared" si="1"/>
        <v>0</v>
      </c>
    </row>
    <row r="91" spans="2:7" ht="12.75">
      <c r="B91" s="407">
        <v>31</v>
      </c>
      <c r="C91" s="407" t="s">
        <v>98</v>
      </c>
      <c r="D91" s="338" t="s">
        <v>1993</v>
      </c>
      <c r="E91" s="407">
        <v>4</v>
      </c>
      <c r="F91" s="408"/>
      <c r="G91" s="408">
        <f t="shared" si="1"/>
        <v>0</v>
      </c>
    </row>
    <row r="92" spans="2:7" ht="12.75">
      <c r="B92" s="407">
        <v>32</v>
      </c>
      <c r="C92" s="407" t="s">
        <v>98</v>
      </c>
      <c r="D92" s="338" t="s">
        <v>1994</v>
      </c>
      <c r="E92" s="407">
        <v>2</v>
      </c>
      <c r="F92" s="408"/>
      <c r="G92" s="408">
        <f t="shared" si="1"/>
        <v>0</v>
      </c>
    </row>
    <row r="93" spans="2:7" ht="12.75">
      <c r="B93" s="407"/>
      <c r="C93" s="407"/>
      <c r="D93" s="410" t="s">
        <v>1782</v>
      </c>
      <c r="E93" s="407"/>
      <c r="F93" s="408"/>
      <c r="G93" s="411">
        <f>SUM(G61:G92)</f>
        <v>0</v>
      </c>
    </row>
    <row r="94" spans="2:7" ht="12.75">
      <c r="B94" s="407"/>
      <c r="C94" s="407"/>
      <c r="D94" s="338" t="s">
        <v>1800</v>
      </c>
      <c r="E94" s="407"/>
      <c r="F94" s="408"/>
      <c r="G94" s="408">
        <f>G93*0.03</f>
        <v>0</v>
      </c>
    </row>
    <row r="95" spans="2:7" ht="12.75">
      <c r="B95" s="407"/>
      <c r="C95" s="407"/>
      <c r="D95" s="338" t="s">
        <v>1801</v>
      </c>
      <c r="E95" s="407"/>
      <c r="F95" s="408"/>
      <c r="G95" s="408">
        <f>G93*0.02</f>
        <v>0</v>
      </c>
    </row>
    <row r="96" spans="2:7" ht="12.75">
      <c r="B96" s="407"/>
      <c r="C96" s="407"/>
      <c r="D96" s="338" t="s">
        <v>1802</v>
      </c>
      <c r="E96" s="407"/>
      <c r="F96" s="408"/>
      <c r="G96" s="408">
        <f>G93*0.03</f>
        <v>0</v>
      </c>
    </row>
    <row r="97" spans="2:7" ht="12.75">
      <c r="B97" s="407"/>
      <c r="C97" s="407"/>
      <c r="D97" s="338" t="s">
        <v>1995</v>
      </c>
      <c r="E97" s="407"/>
      <c r="F97" s="408"/>
      <c r="G97" s="408"/>
    </row>
    <row r="98" spans="2:7" ht="12.75">
      <c r="B98" s="407"/>
      <c r="C98" s="407"/>
      <c r="D98" s="338"/>
      <c r="E98" s="407"/>
      <c r="F98" s="408"/>
      <c r="G98" s="408"/>
    </row>
    <row r="99" spans="2:7" ht="12.75">
      <c r="B99" s="407">
        <v>1</v>
      </c>
      <c r="C99" s="407" t="s">
        <v>98</v>
      </c>
      <c r="D99" s="338" t="s">
        <v>1996</v>
      </c>
      <c r="E99" s="407">
        <v>1</v>
      </c>
      <c r="F99" s="408"/>
      <c r="G99" s="408">
        <f>E99*F99</f>
        <v>0</v>
      </c>
    </row>
    <row r="100" spans="2:7" ht="12.75">
      <c r="B100" s="407">
        <v>2</v>
      </c>
      <c r="C100" s="407" t="s">
        <v>98</v>
      </c>
      <c r="D100" s="338" t="s">
        <v>1997</v>
      </c>
      <c r="E100" s="407">
        <v>1</v>
      </c>
      <c r="F100" s="408"/>
      <c r="G100" s="408">
        <f>E100*F100</f>
        <v>0</v>
      </c>
    </row>
    <row r="101" spans="2:7" ht="12.75">
      <c r="B101" s="407">
        <v>3</v>
      </c>
      <c r="C101" s="407" t="s">
        <v>98</v>
      </c>
      <c r="D101" s="338" t="s">
        <v>1998</v>
      </c>
      <c r="E101" s="407">
        <v>1</v>
      </c>
      <c r="F101" s="408"/>
      <c r="G101" s="408">
        <f>E101*F101</f>
        <v>0</v>
      </c>
    </row>
    <row r="102" spans="2:7" ht="12.75">
      <c r="B102" s="407">
        <v>4</v>
      </c>
      <c r="C102" s="407" t="s">
        <v>98</v>
      </c>
      <c r="D102" s="338" t="s">
        <v>1999</v>
      </c>
      <c r="E102" s="407">
        <v>1</v>
      </c>
      <c r="F102" s="408"/>
      <c r="G102" s="408">
        <f>E102*F102</f>
        <v>0</v>
      </c>
    </row>
    <row r="103" spans="2:7" ht="12.75">
      <c r="B103" s="407">
        <v>5</v>
      </c>
      <c r="C103" s="407" t="s">
        <v>98</v>
      </c>
      <c r="D103" s="338" t="s">
        <v>2000</v>
      </c>
      <c r="E103" s="407">
        <v>1</v>
      </c>
      <c r="F103" s="408"/>
      <c r="G103" s="408">
        <f>E103*F103</f>
        <v>0</v>
      </c>
    </row>
    <row r="104" spans="2:7" ht="12.75">
      <c r="B104" s="407"/>
      <c r="C104" s="407"/>
      <c r="D104" s="410" t="s">
        <v>2001</v>
      </c>
      <c r="E104" s="407"/>
      <c r="F104" s="408"/>
      <c r="G104" s="411">
        <f>SUM(G99:G103)</f>
        <v>0</v>
      </c>
    </row>
    <row r="105" spans="2:7" ht="12.75">
      <c r="B105" s="407"/>
      <c r="C105" s="407"/>
      <c r="D105" s="338" t="s">
        <v>1799</v>
      </c>
      <c r="E105" s="338"/>
      <c r="F105" s="338"/>
      <c r="G105" s="338">
        <f>G104*0.045</f>
        <v>0</v>
      </c>
    </row>
    <row r="106" spans="2:7" ht="12.75">
      <c r="B106" s="407"/>
      <c r="C106" s="407"/>
      <c r="D106" s="338"/>
      <c r="E106" s="338"/>
      <c r="F106" s="338"/>
      <c r="G106" s="338"/>
    </row>
    <row r="107" spans="2:7" ht="12.75">
      <c r="B107" s="407">
        <v>1</v>
      </c>
      <c r="C107" s="407" t="s">
        <v>98</v>
      </c>
      <c r="D107" s="338" t="s">
        <v>2002</v>
      </c>
      <c r="E107" s="407">
        <v>1</v>
      </c>
      <c r="F107" s="408"/>
      <c r="G107" s="408">
        <f>E107*F107</f>
        <v>0</v>
      </c>
    </row>
    <row r="108" spans="2:7" ht="12.75">
      <c r="B108" s="407">
        <v>2</v>
      </c>
      <c r="C108" s="407" t="s">
        <v>98</v>
      </c>
      <c r="D108" s="338" t="s">
        <v>2003</v>
      </c>
      <c r="E108" s="407">
        <v>1</v>
      </c>
      <c r="F108" s="408"/>
      <c r="G108" s="408">
        <f>E108*F108</f>
        <v>0</v>
      </c>
    </row>
    <row r="109" spans="2:7" ht="12.75">
      <c r="B109" s="407">
        <v>3</v>
      </c>
      <c r="C109" s="407" t="s">
        <v>98</v>
      </c>
      <c r="D109" s="338" t="s">
        <v>2004</v>
      </c>
      <c r="E109" s="407">
        <v>1</v>
      </c>
      <c r="F109" s="408"/>
      <c r="G109" s="408">
        <f>E109*F109</f>
        <v>0</v>
      </c>
    </row>
    <row r="110" spans="2:7" ht="12.75">
      <c r="B110" s="407">
        <v>4</v>
      </c>
      <c r="C110" s="407" t="s">
        <v>98</v>
      </c>
      <c r="D110" s="338" t="s">
        <v>2005</v>
      </c>
      <c r="E110" s="407">
        <v>1</v>
      </c>
      <c r="F110" s="408"/>
      <c r="G110" s="408">
        <f>E110*F110</f>
        <v>0</v>
      </c>
    </row>
    <row r="111" spans="2:7" ht="12.75">
      <c r="B111" s="407">
        <v>5</v>
      </c>
      <c r="C111" s="407" t="s">
        <v>98</v>
      </c>
      <c r="D111" s="338" t="s">
        <v>2006</v>
      </c>
      <c r="E111" s="407">
        <v>1</v>
      </c>
      <c r="F111" s="408"/>
      <c r="G111" s="408">
        <f>E111*F111</f>
        <v>0</v>
      </c>
    </row>
    <row r="112" spans="2:7" ht="12.75">
      <c r="B112" s="407">
        <v>6</v>
      </c>
      <c r="C112" s="407" t="s">
        <v>98</v>
      </c>
      <c r="D112" s="338" t="s">
        <v>2007</v>
      </c>
      <c r="E112" s="407">
        <v>2</v>
      </c>
      <c r="F112" s="408"/>
      <c r="G112" s="408">
        <f aca="true" t="shared" si="2" ref="G112:G129">E112*F112</f>
        <v>0</v>
      </c>
    </row>
    <row r="113" spans="2:7" ht="12.75">
      <c r="B113" s="407">
        <v>7</v>
      </c>
      <c r="C113" s="407" t="s">
        <v>98</v>
      </c>
      <c r="D113" s="338" t="s">
        <v>2008</v>
      </c>
      <c r="E113" s="407">
        <v>2</v>
      </c>
      <c r="F113" s="408"/>
      <c r="G113" s="408">
        <f t="shared" si="2"/>
        <v>0</v>
      </c>
    </row>
    <row r="114" spans="2:7" ht="12.75">
      <c r="B114" s="407">
        <v>8</v>
      </c>
      <c r="C114" s="407" t="s">
        <v>98</v>
      </c>
      <c r="D114" s="338" t="s">
        <v>2009</v>
      </c>
      <c r="E114" s="407">
        <v>4</v>
      </c>
      <c r="F114" s="408"/>
      <c r="G114" s="408">
        <f t="shared" si="2"/>
        <v>0</v>
      </c>
    </row>
    <row r="115" spans="2:7" ht="12.75">
      <c r="B115" s="407">
        <v>9</v>
      </c>
      <c r="C115" s="407" t="s">
        <v>98</v>
      </c>
      <c r="D115" s="338" t="s">
        <v>2010</v>
      </c>
      <c r="E115" s="407">
        <v>9</v>
      </c>
      <c r="F115" s="408"/>
      <c r="G115" s="408">
        <f t="shared" si="2"/>
        <v>0</v>
      </c>
    </row>
    <row r="116" spans="2:7" ht="12.75">
      <c r="B116" s="407">
        <v>10</v>
      </c>
      <c r="C116" s="407" t="s">
        <v>98</v>
      </c>
      <c r="D116" s="338" t="s">
        <v>2011</v>
      </c>
      <c r="E116" s="407">
        <v>2</v>
      </c>
      <c r="F116" s="408"/>
      <c r="G116" s="408">
        <f t="shared" si="2"/>
        <v>0</v>
      </c>
    </row>
    <row r="117" spans="2:7" ht="12.75">
      <c r="B117" s="407">
        <v>11</v>
      </c>
      <c r="C117" s="407" t="s">
        <v>98</v>
      </c>
      <c r="D117" s="338" t="s">
        <v>2012</v>
      </c>
      <c r="E117" s="407">
        <v>1</v>
      </c>
      <c r="F117" s="408"/>
      <c r="G117" s="408">
        <f t="shared" si="2"/>
        <v>0</v>
      </c>
    </row>
    <row r="118" spans="2:7" ht="12.75">
      <c r="B118" s="407">
        <v>12</v>
      </c>
      <c r="C118" s="407" t="s">
        <v>98</v>
      </c>
      <c r="D118" s="338" t="s">
        <v>2013</v>
      </c>
      <c r="E118" s="407">
        <v>8</v>
      </c>
      <c r="F118" s="408"/>
      <c r="G118" s="408">
        <f t="shared" si="2"/>
        <v>0</v>
      </c>
    </row>
    <row r="119" spans="2:7" ht="12.75">
      <c r="B119" s="407">
        <v>13</v>
      </c>
      <c r="C119" s="407" t="s">
        <v>98</v>
      </c>
      <c r="D119" s="338" t="s">
        <v>2014</v>
      </c>
      <c r="E119" s="407">
        <v>4</v>
      </c>
      <c r="F119" s="408"/>
      <c r="G119" s="408">
        <f t="shared" si="2"/>
        <v>0</v>
      </c>
    </row>
    <row r="120" spans="2:7" ht="12.75">
      <c r="B120" s="407">
        <v>14</v>
      </c>
      <c r="C120" s="407" t="s">
        <v>98</v>
      </c>
      <c r="D120" s="338" t="s">
        <v>2015</v>
      </c>
      <c r="E120" s="407">
        <v>9</v>
      </c>
      <c r="F120" s="408"/>
      <c r="G120" s="408">
        <f t="shared" si="2"/>
        <v>0</v>
      </c>
    </row>
    <row r="121" spans="2:7" ht="12.75">
      <c r="B121" s="407">
        <v>15</v>
      </c>
      <c r="C121" s="407" t="s">
        <v>98</v>
      </c>
      <c r="D121" s="338" t="s">
        <v>2016</v>
      </c>
      <c r="E121" s="407">
        <v>1</v>
      </c>
      <c r="F121" s="408"/>
      <c r="G121" s="408">
        <f t="shared" si="2"/>
        <v>0</v>
      </c>
    </row>
    <row r="122" spans="2:7" ht="12.75">
      <c r="B122" s="407">
        <v>16</v>
      </c>
      <c r="C122" s="407" t="s">
        <v>98</v>
      </c>
      <c r="D122" s="338" t="s">
        <v>2017</v>
      </c>
      <c r="E122" s="407">
        <v>1</v>
      </c>
      <c r="F122" s="408"/>
      <c r="G122" s="408">
        <f t="shared" si="2"/>
        <v>0</v>
      </c>
    </row>
    <row r="123" spans="2:7" ht="12.75">
      <c r="B123" s="407">
        <v>17</v>
      </c>
      <c r="C123" s="407" t="s">
        <v>98</v>
      </c>
      <c r="D123" s="338" t="s">
        <v>2018</v>
      </c>
      <c r="E123" s="407">
        <v>1</v>
      </c>
      <c r="F123" s="408"/>
      <c r="G123" s="408">
        <f t="shared" si="2"/>
        <v>0</v>
      </c>
    </row>
    <row r="124" spans="2:7" ht="12.75">
      <c r="B124" s="407">
        <v>18</v>
      </c>
      <c r="C124" s="407" t="s">
        <v>98</v>
      </c>
      <c r="D124" s="338" t="s">
        <v>2019</v>
      </c>
      <c r="E124" s="407">
        <v>7</v>
      </c>
      <c r="F124" s="408"/>
      <c r="G124" s="408">
        <f t="shared" si="2"/>
        <v>0</v>
      </c>
    </row>
    <row r="125" spans="2:7" ht="12.75">
      <c r="B125" s="407">
        <v>19</v>
      </c>
      <c r="C125" s="407" t="s">
        <v>98</v>
      </c>
      <c r="D125" s="338" t="s">
        <v>2020</v>
      </c>
      <c r="E125" s="407">
        <v>1</v>
      </c>
      <c r="F125" s="408"/>
      <c r="G125" s="408">
        <f t="shared" si="2"/>
        <v>0</v>
      </c>
    </row>
    <row r="126" spans="2:7" ht="12.75">
      <c r="B126" s="407">
        <v>20</v>
      </c>
      <c r="C126" s="407" t="s">
        <v>98</v>
      </c>
      <c r="D126" s="338" t="s">
        <v>2021</v>
      </c>
      <c r="E126" s="407">
        <v>1</v>
      </c>
      <c r="F126" s="408"/>
      <c r="G126" s="408">
        <f t="shared" si="2"/>
        <v>0</v>
      </c>
    </row>
    <row r="127" spans="2:7" ht="12.75">
      <c r="B127" s="407">
        <v>21</v>
      </c>
      <c r="C127" s="407" t="s">
        <v>98</v>
      </c>
      <c r="D127" s="338" t="s">
        <v>2022</v>
      </c>
      <c r="E127" s="407">
        <v>1</v>
      </c>
      <c r="F127" s="408"/>
      <c r="G127" s="408">
        <f t="shared" si="2"/>
        <v>0</v>
      </c>
    </row>
    <row r="128" spans="2:7" ht="12.75">
      <c r="B128" s="407">
        <v>22</v>
      </c>
      <c r="C128" s="407" t="s">
        <v>98</v>
      </c>
      <c r="D128" s="338" t="s">
        <v>2023</v>
      </c>
      <c r="E128" s="407">
        <v>3</v>
      </c>
      <c r="F128" s="408"/>
      <c r="G128" s="408">
        <f t="shared" si="2"/>
        <v>0</v>
      </c>
    </row>
    <row r="129" spans="2:7" ht="12.75">
      <c r="B129" s="407">
        <v>23</v>
      </c>
      <c r="C129" s="407" t="s">
        <v>98</v>
      </c>
      <c r="D129" s="338" t="s">
        <v>2024</v>
      </c>
      <c r="E129" s="407">
        <v>3</v>
      </c>
      <c r="F129" s="408"/>
      <c r="G129" s="408">
        <f t="shared" si="2"/>
        <v>0</v>
      </c>
    </row>
    <row r="130" spans="2:7" ht="12.75">
      <c r="B130" s="407"/>
      <c r="C130" s="407"/>
      <c r="D130" s="410" t="s">
        <v>1954</v>
      </c>
      <c r="E130" s="407"/>
      <c r="F130" s="408"/>
      <c r="G130" s="411">
        <f>SUM(G107:G129)</f>
        <v>0</v>
      </c>
    </row>
    <row r="131" spans="2:7" ht="12.75">
      <c r="B131" s="407"/>
      <c r="C131" s="407"/>
      <c r="D131" s="338" t="s">
        <v>1800</v>
      </c>
      <c r="E131" s="407"/>
      <c r="F131" s="408"/>
      <c r="G131" s="408">
        <f>G130*0.03</f>
        <v>0</v>
      </c>
    </row>
    <row r="132" spans="2:7" ht="12.75">
      <c r="B132" s="407"/>
      <c r="C132" s="407"/>
      <c r="D132" s="338" t="s">
        <v>1801</v>
      </c>
      <c r="E132" s="407"/>
      <c r="F132" s="408"/>
      <c r="G132" s="408">
        <f>G130*0.02</f>
        <v>0</v>
      </c>
    </row>
    <row r="133" spans="2:7" ht="12.75">
      <c r="B133" s="407"/>
      <c r="C133" s="407"/>
      <c r="D133" s="338" t="s">
        <v>1802</v>
      </c>
      <c r="E133" s="407"/>
      <c r="F133" s="408"/>
      <c r="G133" s="408">
        <f>G130*0.03</f>
        <v>0</v>
      </c>
    </row>
    <row r="134" spans="2:7" ht="12.75">
      <c r="B134" s="407"/>
      <c r="C134" s="407"/>
      <c r="D134" s="338"/>
      <c r="E134" s="338"/>
      <c r="F134" s="338"/>
      <c r="G134" s="338"/>
    </row>
    <row r="135" spans="2:7" ht="12.75">
      <c r="B135" s="396">
        <v>1</v>
      </c>
      <c r="C135" s="409" t="s">
        <v>201</v>
      </c>
      <c r="D135" s="398" t="s">
        <v>1796</v>
      </c>
      <c r="E135" s="396">
        <v>28</v>
      </c>
      <c r="F135" s="400"/>
      <c r="G135" s="400">
        <f aca="true" t="shared" si="3" ref="G135:G149">E135*F135</f>
        <v>0</v>
      </c>
    </row>
    <row r="136" spans="2:7" ht="12.75">
      <c r="B136" s="396">
        <v>2</v>
      </c>
      <c r="C136" s="409" t="s">
        <v>98</v>
      </c>
      <c r="D136" s="398" t="s">
        <v>2025</v>
      </c>
      <c r="E136" s="396">
        <v>5</v>
      </c>
      <c r="F136" s="400"/>
      <c r="G136" s="400">
        <f t="shared" si="3"/>
        <v>0</v>
      </c>
    </row>
    <row r="137" spans="2:7" ht="12.75">
      <c r="B137" s="396">
        <v>3</v>
      </c>
      <c r="C137" s="409" t="s">
        <v>98</v>
      </c>
      <c r="D137" s="398" t="s">
        <v>2026</v>
      </c>
      <c r="E137" s="396">
        <v>21</v>
      </c>
      <c r="F137" s="400"/>
      <c r="G137" s="400">
        <f t="shared" si="3"/>
        <v>0</v>
      </c>
    </row>
    <row r="138" spans="2:7" ht="12.75">
      <c r="B138" s="396">
        <v>4</v>
      </c>
      <c r="C138" s="409" t="s">
        <v>98</v>
      </c>
      <c r="D138" s="398" t="s">
        <v>2027</v>
      </c>
      <c r="E138" s="396">
        <v>5</v>
      </c>
      <c r="F138" s="400"/>
      <c r="G138" s="400">
        <f t="shared" si="3"/>
        <v>0</v>
      </c>
    </row>
    <row r="139" spans="2:7" ht="12.75">
      <c r="B139" s="396">
        <v>5</v>
      </c>
      <c r="C139" s="409" t="s">
        <v>98</v>
      </c>
      <c r="D139" s="369" t="s">
        <v>2028</v>
      </c>
      <c r="E139" s="396">
        <v>68</v>
      </c>
      <c r="F139" s="400"/>
      <c r="G139" s="400">
        <f t="shared" si="3"/>
        <v>0</v>
      </c>
    </row>
    <row r="140" spans="2:7" ht="12.75">
      <c r="B140" s="396">
        <v>6</v>
      </c>
      <c r="C140" s="409" t="s">
        <v>201</v>
      </c>
      <c r="D140" s="369" t="s">
        <v>1797</v>
      </c>
      <c r="E140" s="396">
        <v>97</v>
      </c>
      <c r="F140" s="400"/>
      <c r="G140" s="400">
        <f t="shared" si="3"/>
        <v>0</v>
      </c>
    </row>
    <row r="141" spans="2:7" ht="12.75">
      <c r="B141" s="396">
        <v>7</v>
      </c>
      <c r="C141" s="409" t="s">
        <v>201</v>
      </c>
      <c r="D141" s="369" t="s">
        <v>2029</v>
      </c>
      <c r="E141" s="396">
        <v>88</v>
      </c>
      <c r="F141" s="400"/>
      <c r="G141" s="400">
        <f t="shared" si="3"/>
        <v>0</v>
      </c>
    </row>
    <row r="142" spans="2:7" ht="12.75">
      <c r="B142" s="396">
        <v>8</v>
      </c>
      <c r="C142" s="409" t="s">
        <v>201</v>
      </c>
      <c r="D142" s="398" t="s">
        <v>2030</v>
      </c>
      <c r="E142" s="396">
        <v>85</v>
      </c>
      <c r="F142" s="400"/>
      <c r="G142" s="400">
        <f t="shared" si="3"/>
        <v>0</v>
      </c>
    </row>
    <row r="143" spans="2:7" ht="12.75">
      <c r="B143" s="396">
        <v>9</v>
      </c>
      <c r="C143" s="409" t="s">
        <v>98</v>
      </c>
      <c r="D143" s="398" t="s">
        <v>2031</v>
      </c>
      <c r="E143" s="396">
        <v>66</v>
      </c>
      <c r="F143" s="400"/>
      <c r="G143" s="400">
        <f t="shared" si="3"/>
        <v>0</v>
      </c>
    </row>
    <row r="144" spans="2:7" ht="12.75">
      <c r="B144" s="396">
        <v>10</v>
      </c>
      <c r="C144" s="409" t="s">
        <v>201</v>
      </c>
      <c r="D144" s="398" t="s">
        <v>2032</v>
      </c>
      <c r="E144" s="396">
        <v>38</v>
      </c>
      <c r="F144" s="400"/>
      <c r="G144" s="400">
        <f t="shared" si="3"/>
        <v>0</v>
      </c>
    </row>
    <row r="145" spans="2:7" ht="12.75">
      <c r="B145" s="396">
        <v>11</v>
      </c>
      <c r="C145" s="409" t="s">
        <v>98</v>
      </c>
      <c r="D145" s="369" t="s">
        <v>2033</v>
      </c>
      <c r="E145" s="396">
        <v>5</v>
      </c>
      <c r="F145" s="400"/>
      <c r="G145" s="400">
        <f t="shared" si="3"/>
        <v>0</v>
      </c>
    </row>
    <row r="146" spans="2:7" ht="12.75">
      <c r="B146" s="396">
        <v>12</v>
      </c>
      <c r="C146" s="409" t="s">
        <v>98</v>
      </c>
      <c r="D146" s="369" t="s">
        <v>2034</v>
      </c>
      <c r="E146" s="396">
        <v>8</v>
      </c>
      <c r="F146" s="400"/>
      <c r="G146" s="400">
        <f t="shared" si="3"/>
        <v>0</v>
      </c>
    </row>
    <row r="147" spans="2:7" ht="12.75">
      <c r="B147" s="396">
        <v>13</v>
      </c>
      <c r="C147" s="409" t="s">
        <v>98</v>
      </c>
      <c r="D147" s="369" t="s">
        <v>2035</v>
      </c>
      <c r="E147" s="396">
        <v>33</v>
      </c>
      <c r="F147" s="400"/>
      <c r="G147" s="400">
        <f t="shared" si="3"/>
        <v>0</v>
      </c>
    </row>
    <row r="148" spans="2:7" ht="12.75">
      <c r="B148" s="396">
        <v>14</v>
      </c>
      <c r="C148" s="409" t="s">
        <v>98</v>
      </c>
      <c r="D148" s="369" t="s">
        <v>2036</v>
      </c>
      <c r="E148" s="396">
        <v>4</v>
      </c>
      <c r="F148" s="400"/>
      <c r="G148" s="400">
        <f t="shared" si="3"/>
        <v>0</v>
      </c>
    </row>
    <row r="149" spans="2:7" ht="12.75">
      <c r="B149" s="396">
        <v>15</v>
      </c>
      <c r="C149" s="409" t="s">
        <v>98</v>
      </c>
      <c r="D149" s="369" t="s">
        <v>2037</v>
      </c>
      <c r="E149" s="396">
        <v>10</v>
      </c>
      <c r="F149" s="400"/>
      <c r="G149" s="400">
        <f t="shared" si="3"/>
        <v>0</v>
      </c>
    </row>
    <row r="150" spans="2:7" ht="12.75">
      <c r="B150" s="396"/>
      <c r="C150" s="396"/>
      <c r="D150" s="399" t="s">
        <v>2038</v>
      </c>
      <c r="E150" s="396"/>
      <c r="F150" s="400"/>
      <c r="G150" s="401">
        <f>SUM(G135:G149)</f>
        <v>0</v>
      </c>
    </row>
    <row r="151" spans="2:7" ht="12.75">
      <c r="B151" s="396"/>
      <c r="C151" s="396"/>
      <c r="D151" s="398" t="s">
        <v>2039</v>
      </c>
      <c r="E151" s="398"/>
      <c r="F151" s="398"/>
      <c r="G151" s="398">
        <f>G150*0.015</f>
        <v>0</v>
      </c>
    </row>
    <row r="152" spans="2:7" ht="12.75">
      <c r="B152" s="396"/>
      <c r="C152" s="396"/>
      <c r="D152" s="398"/>
      <c r="E152" s="398"/>
      <c r="F152" s="398"/>
      <c r="G152" s="398"/>
    </row>
    <row r="153" spans="2:7" ht="12.75">
      <c r="B153" s="396">
        <v>1</v>
      </c>
      <c r="C153" s="409" t="s">
        <v>201</v>
      </c>
      <c r="D153" s="398" t="s">
        <v>1796</v>
      </c>
      <c r="E153" s="396">
        <v>28</v>
      </c>
      <c r="F153" s="400"/>
      <c r="G153" s="400">
        <f aca="true" t="shared" si="4" ref="G153:G166">E153*F153</f>
        <v>0</v>
      </c>
    </row>
    <row r="154" spans="2:7" ht="12.75">
      <c r="B154" s="396">
        <v>2</v>
      </c>
      <c r="C154" s="409" t="s">
        <v>98</v>
      </c>
      <c r="D154" s="398" t="s">
        <v>2025</v>
      </c>
      <c r="E154" s="396">
        <v>5</v>
      </c>
      <c r="F154" s="400"/>
      <c r="G154" s="400">
        <f t="shared" si="4"/>
        <v>0</v>
      </c>
    </row>
    <row r="155" spans="2:7" ht="12.75">
      <c r="B155" s="396">
        <v>3</v>
      </c>
      <c r="C155" s="409" t="s">
        <v>98</v>
      </c>
      <c r="D155" s="398" t="s">
        <v>2026</v>
      </c>
      <c r="E155" s="396">
        <v>21</v>
      </c>
      <c r="F155" s="400"/>
      <c r="G155" s="400">
        <f t="shared" si="4"/>
        <v>0</v>
      </c>
    </row>
    <row r="156" spans="2:7" ht="12.75">
      <c r="B156" s="396">
        <v>4</v>
      </c>
      <c r="C156" s="409" t="s">
        <v>98</v>
      </c>
      <c r="D156" s="398" t="s">
        <v>2027</v>
      </c>
      <c r="E156" s="396">
        <v>5</v>
      </c>
      <c r="F156" s="400"/>
      <c r="G156" s="400">
        <f t="shared" si="4"/>
        <v>0</v>
      </c>
    </row>
    <row r="157" spans="2:7" ht="12.75">
      <c r="B157" s="396">
        <v>5</v>
      </c>
      <c r="C157" s="409" t="s">
        <v>98</v>
      </c>
      <c r="D157" s="369" t="s">
        <v>2028</v>
      </c>
      <c r="E157" s="396">
        <v>68</v>
      </c>
      <c r="F157" s="400"/>
      <c r="G157" s="400">
        <f t="shared" si="4"/>
        <v>0</v>
      </c>
    </row>
    <row r="158" spans="2:7" ht="12.75">
      <c r="B158" s="396">
        <v>6</v>
      </c>
      <c r="C158" s="409" t="s">
        <v>201</v>
      </c>
      <c r="D158" s="369" t="s">
        <v>1797</v>
      </c>
      <c r="E158" s="396">
        <v>97</v>
      </c>
      <c r="F158" s="400"/>
      <c r="G158" s="400">
        <f t="shared" si="4"/>
        <v>0</v>
      </c>
    </row>
    <row r="159" spans="2:7" ht="12.75">
      <c r="B159" s="396">
        <v>7</v>
      </c>
      <c r="C159" s="409" t="s">
        <v>201</v>
      </c>
      <c r="D159" s="398" t="s">
        <v>2030</v>
      </c>
      <c r="E159" s="396">
        <v>85</v>
      </c>
      <c r="F159" s="400"/>
      <c r="G159" s="400">
        <f t="shared" si="4"/>
        <v>0</v>
      </c>
    </row>
    <row r="160" spans="2:7" ht="12.75">
      <c r="B160" s="396">
        <v>8</v>
      </c>
      <c r="C160" s="409" t="s">
        <v>98</v>
      </c>
      <c r="D160" s="398" t="s">
        <v>2031</v>
      </c>
      <c r="E160" s="396">
        <v>66</v>
      </c>
      <c r="F160" s="400"/>
      <c r="G160" s="400">
        <f t="shared" si="4"/>
        <v>0</v>
      </c>
    </row>
    <row r="161" spans="2:7" ht="12.75">
      <c r="B161" s="396">
        <v>9</v>
      </c>
      <c r="C161" s="409" t="s">
        <v>201</v>
      </c>
      <c r="D161" s="398" t="s">
        <v>2032</v>
      </c>
      <c r="E161" s="396">
        <v>38</v>
      </c>
      <c r="F161" s="400"/>
      <c r="G161" s="400">
        <f t="shared" si="4"/>
        <v>0</v>
      </c>
    </row>
    <row r="162" spans="2:7" ht="12.75">
      <c r="B162" s="396">
        <v>10</v>
      </c>
      <c r="C162" s="409" t="s">
        <v>98</v>
      </c>
      <c r="D162" s="369" t="s">
        <v>2033</v>
      </c>
      <c r="E162" s="396">
        <v>5</v>
      </c>
      <c r="F162" s="400"/>
      <c r="G162" s="400">
        <f t="shared" si="4"/>
        <v>0</v>
      </c>
    </row>
    <row r="163" spans="2:7" ht="12.75">
      <c r="B163" s="396">
        <v>11</v>
      </c>
      <c r="C163" s="409" t="s">
        <v>98</v>
      </c>
      <c r="D163" s="369" t="s">
        <v>2035</v>
      </c>
      <c r="E163" s="396">
        <v>33</v>
      </c>
      <c r="F163" s="400"/>
      <c r="G163" s="400">
        <f t="shared" si="4"/>
        <v>0</v>
      </c>
    </row>
    <row r="164" spans="2:7" ht="12.75">
      <c r="B164" s="396">
        <v>12</v>
      </c>
      <c r="C164" s="409" t="s">
        <v>98</v>
      </c>
      <c r="D164" s="369" t="s">
        <v>2036</v>
      </c>
      <c r="E164" s="396">
        <v>4</v>
      </c>
      <c r="F164" s="400"/>
      <c r="G164" s="400">
        <f t="shared" si="4"/>
        <v>0</v>
      </c>
    </row>
    <row r="165" spans="2:7" ht="12.75">
      <c r="B165" s="396">
        <v>13</v>
      </c>
      <c r="C165" s="409" t="s">
        <v>98</v>
      </c>
      <c r="D165" s="369" t="s">
        <v>2034</v>
      </c>
      <c r="E165" s="396">
        <v>8</v>
      </c>
      <c r="F165" s="400"/>
      <c r="G165" s="400">
        <f t="shared" si="4"/>
        <v>0</v>
      </c>
    </row>
    <row r="166" spans="2:7" ht="12.75">
      <c r="B166" s="396">
        <v>14</v>
      </c>
      <c r="C166" s="409" t="s">
        <v>98</v>
      </c>
      <c r="D166" s="369" t="s">
        <v>2040</v>
      </c>
      <c r="E166" s="396">
        <v>10</v>
      </c>
      <c r="F166" s="400"/>
      <c r="G166" s="400">
        <f t="shared" si="4"/>
        <v>0</v>
      </c>
    </row>
    <row r="167" spans="2:7" ht="12.75">
      <c r="B167" s="396"/>
      <c r="C167" s="396"/>
      <c r="D167" s="399" t="s">
        <v>2041</v>
      </c>
      <c r="E167" s="396"/>
      <c r="F167" s="400"/>
      <c r="G167" s="401">
        <f>SUM(G153:G166)</f>
        <v>0</v>
      </c>
    </row>
    <row r="168" spans="2:7" ht="12.75">
      <c r="B168" s="396"/>
      <c r="C168" s="396"/>
      <c r="D168" s="398" t="s">
        <v>2042</v>
      </c>
      <c r="E168" s="398"/>
      <c r="F168" s="398"/>
      <c r="G168" s="398">
        <f>G167*0.04</f>
        <v>0</v>
      </c>
    </row>
    <row r="169" spans="2:7" ht="12.75">
      <c r="B169" s="396"/>
      <c r="C169" s="396"/>
      <c r="D169" s="398" t="s">
        <v>2043</v>
      </c>
      <c r="E169" s="398"/>
      <c r="F169" s="398"/>
      <c r="G169" s="398">
        <f>G167*0.03</f>
        <v>0</v>
      </c>
    </row>
    <row r="170" spans="2:7" ht="12.75">
      <c r="B170" s="396"/>
      <c r="C170" s="396"/>
      <c r="D170" s="398" t="s">
        <v>2044</v>
      </c>
      <c r="E170" s="398"/>
      <c r="F170" s="398"/>
      <c r="G170" s="398">
        <f>G167*0.05</f>
        <v>0</v>
      </c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landscape" paperSize="9" scale="95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230</v>
      </c>
      <c r="D2" s="85" t="s">
        <v>231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224</v>
      </c>
      <c r="B5" s="98"/>
      <c r="C5" s="99" t="s">
        <v>225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01 SLABOPROUD Rek'!E7</f>
        <v>0</v>
      </c>
      <c r="D15" s="137">
        <f>'SO 01 SLABOPROUD Rek'!A15</f>
        <v>0</v>
      </c>
      <c r="E15" s="138"/>
      <c r="F15" s="139"/>
      <c r="G15" s="136">
        <f>'SO 01 SLABOPROUD Rek'!I15</f>
        <v>0</v>
      </c>
    </row>
    <row r="16" spans="1:7" ht="15.9" customHeight="1">
      <c r="A16" s="134" t="s">
        <v>49</v>
      </c>
      <c r="B16" s="135" t="s">
        <v>50</v>
      </c>
      <c r="C16" s="136">
        <f>'SO 01 SLABOPROUD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01 SLABOPROUD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01 SLABOPROUD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01 SLABOPROUD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01 SLABOPROUD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7" sqref="F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230</v>
      </c>
      <c r="I1" s="179"/>
    </row>
    <row r="2" spans="1:9" ht="13.8" thickBot="1">
      <c r="A2" s="530" t="s">
        <v>73</v>
      </c>
      <c r="B2" s="531"/>
      <c r="C2" s="180" t="s">
        <v>226</v>
      </c>
      <c r="D2" s="181"/>
      <c r="E2" s="182"/>
      <c r="F2" s="181"/>
      <c r="G2" s="532" t="s">
        <v>231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+'SO 01 SLABOPROUD Pol'!H26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5"/>
  <sheetViews>
    <sheetView showGridLines="0" showZeros="0" view="pageBreakPreview" zoomScaleSheetLayoutView="100" workbookViewId="0" topLeftCell="A1">
      <selection activeCell="G37" sqref="G37"/>
    </sheetView>
  </sheetViews>
  <sheetFormatPr defaultColWidth="9.00390625" defaultRowHeight="12.75"/>
  <cols>
    <col min="1" max="1" width="5.375" style="339" customWidth="1"/>
    <col min="2" max="2" width="10.875" style="347" customWidth="1"/>
    <col min="3" max="3" width="37.00390625" style="340" customWidth="1"/>
    <col min="4" max="4" width="6.00390625" style="341" customWidth="1"/>
    <col min="5" max="5" width="6.00390625" style="339" customWidth="1"/>
    <col min="6" max="6" width="7.375" style="342" customWidth="1"/>
    <col min="7" max="7" width="16.50390625" style="343" customWidth="1"/>
    <col min="8" max="8" width="14.125" style="336" customWidth="1"/>
    <col min="9" max="9" width="4.50390625" style="337" customWidth="1"/>
    <col min="10" max="10" width="9.00390625" style="369" customWidth="1"/>
    <col min="11" max="11" width="18.50390625" style="369" customWidth="1"/>
    <col min="12" max="12" width="36.375" style="369" customWidth="1"/>
    <col min="13" max="17" width="9.00390625" style="369" customWidth="1"/>
    <col min="18" max="18" width="19.50390625" style="369" customWidth="1"/>
    <col min="19" max="256" width="9.00390625" style="369" customWidth="1"/>
    <col min="257" max="257" width="5.375" style="369" customWidth="1"/>
    <col min="258" max="258" width="10.875" style="369" customWidth="1"/>
    <col min="259" max="259" width="37.00390625" style="369" customWidth="1"/>
    <col min="260" max="261" width="6.00390625" style="369" customWidth="1"/>
    <col min="262" max="262" width="7.375" style="369" customWidth="1"/>
    <col min="263" max="263" width="16.50390625" style="369" customWidth="1"/>
    <col min="264" max="264" width="14.125" style="369" customWidth="1"/>
    <col min="265" max="265" width="4.50390625" style="369" customWidth="1"/>
    <col min="266" max="266" width="9.00390625" style="369" customWidth="1"/>
    <col min="267" max="267" width="18.50390625" style="369" customWidth="1"/>
    <col min="268" max="268" width="36.375" style="369" customWidth="1"/>
    <col min="269" max="273" width="9.00390625" style="369" customWidth="1"/>
    <col min="274" max="274" width="19.50390625" style="369" customWidth="1"/>
    <col min="275" max="512" width="9.00390625" style="369" customWidth="1"/>
    <col min="513" max="513" width="5.375" style="369" customWidth="1"/>
    <col min="514" max="514" width="10.875" style="369" customWidth="1"/>
    <col min="515" max="515" width="37.00390625" style="369" customWidth="1"/>
    <col min="516" max="517" width="6.00390625" style="369" customWidth="1"/>
    <col min="518" max="518" width="7.375" style="369" customWidth="1"/>
    <col min="519" max="519" width="16.50390625" style="369" customWidth="1"/>
    <col min="520" max="520" width="14.125" style="369" customWidth="1"/>
    <col min="521" max="521" width="4.50390625" style="369" customWidth="1"/>
    <col min="522" max="522" width="9.00390625" style="369" customWidth="1"/>
    <col min="523" max="523" width="18.50390625" style="369" customWidth="1"/>
    <col min="524" max="524" width="36.375" style="369" customWidth="1"/>
    <col min="525" max="529" width="9.00390625" style="369" customWidth="1"/>
    <col min="530" max="530" width="19.50390625" style="369" customWidth="1"/>
    <col min="531" max="768" width="9.00390625" style="369" customWidth="1"/>
    <col min="769" max="769" width="5.375" style="369" customWidth="1"/>
    <col min="770" max="770" width="10.875" style="369" customWidth="1"/>
    <col min="771" max="771" width="37.00390625" style="369" customWidth="1"/>
    <col min="772" max="773" width="6.00390625" style="369" customWidth="1"/>
    <col min="774" max="774" width="7.375" style="369" customWidth="1"/>
    <col min="775" max="775" width="16.50390625" style="369" customWidth="1"/>
    <col min="776" max="776" width="14.125" style="369" customWidth="1"/>
    <col min="777" max="777" width="4.50390625" style="369" customWidth="1"/>
    <col min="778" max="778" width="9.00390625" style="369" customWidth="1"/>
    <col min="779" max="779" width="18.50390625" style="369" customWidth="1"/>
    <col min="780" max="780" width="36.375" style="369" customWidth="1"/>
    <col min="781" max="785" width="9.00390625" style="369" customWidth="1"/>
    <col min="786" max="786" width="19.50390625" style="369" customWidth="1"/>
    <col min="787" max="1024" width="9.00390625" style="369" customWidth="1"/>
    <col min="1025" max="1025" width="5.375" style="369" customWidth="1"/>
    <col min="1026" max="1026" width="10.875" style="369" customWidth="1"/>
    <col min="1027" max="1027" width="37.00390625" style="369" customWidth="1"/>
    <col min="1028" max="1029" width="6.00390625" style="369" customWidth="1"/>
    <col min="1030" max="1030" width="7.375" style="369" customWidth="1"/>
    <col min="1031" max="1031" width="16.50390625" style="369" customWidth="1"/>
    <col min="1032" max="1032" width="14.125" style="369" customWidth="1"/>
    <col min="1033" max="1033" width="4.50390625" style="369" customWidth="1"/>
    <col min="1034" max="1034" width="9.00390625" style="369" customWidth="1"/>
    <col min="1035" max="1035" width="18.50390625" style="369" customWidth="1"/>
    <col min="1036" max="1036" width="36.375" style="369" customWidth="1"/>
    <col min="1037" max="1041" width="9.00390625" style="369" customWidth="1"/>
    <col min="1042" max="1042" width="19.50390625" style="369" customWidth="1"/>
    <col min="1043" max="1280" width="9.00390625" style="369" customWidth="1"/>
    <col min="1281" max="1281" width="5.375" style="369" customWidth="1"/>
    <col min="1282" max="1282" width="10.875" style="369" customWidth="1"/>
    <col min="1283" max="1283" width="37.00390625" style="369" customWidth="1"/>
    <col min="1284" max="1285" width="6.00390625" style="369" customWidth="1"/>
    <col min="1286" max="1286" width="7.375" style="369" customWidth="1"/>
    <col min="1287" max="1287" width="16.50390625" style="369" customWidth="1"/>
    <col min="1288" max="1288" width="14.125" style="369" customWidth="1"/>
    <col min="1289" max="1289" width="4.50390625" style="369" customWidth="1"/>
    <col min="1290" max="1290" width="9.00390625" style="369" customWidth="1"/>
    <col min="1291" max="1291" width="18.50390625" style="369" customWidth="1"/>
    <col min="1292" max="1292" width="36.375" style="369" customWidth="1"/>
    <col min="1293" max="1297" width="9.00390625" style="369" customWidth="1"/>
    <col min="1298" max="1298" width="19.50390625" style="369" customWidth="1"/>
    <col min="1299" max="1536" width="9.00390625" style="369" customWidth="1"/>
    <col min="1537" max="1537" width="5.375" style="369" customWidth="1"/>
    <col min="1538" max="1538" width="10.875" style="369" customWidth="1"/>
    <col min="1539" max="1539" width="37.00390625" style="369" customWidth="1"/>
    <col min="1540" max="1541" width="6.00390625" style="369" customWidth="1"/>
    <col min="1542" max="1542" width="7.375" style="369" customWidth="1"/>
    <col min="1543" max="1543" width="16.50390625" style="369" customWidth="1"/>
    <col min="1544" max="1544" width="14.125" style="369" customWidth="1"/>
    <col min="1545" max="1545" width="4.50390625" style="369" customWidth="1"/>
    <col min="1546" max="1546" width="9.00390625" style="369" customWidth="1"/>
    <col min="1547" max="1547" width="18.50390625" style="369" customWidth="1"/>
    <col min="1548" max="1548" width="36.375" style="369" customWidth="1"/>
    <col min="1549" max="1553" width="9.00390625" style="369" customWidth="1"/>
    <col min="1554" max="1554" width="19.50390625" style="369" customWidth="1"/>
    <col min="1555" max="1792" width="9.00390625" style="369" customWidth="1"/>
    <col min="1793" max="1793" width="5.375" style="369" customWidth="1"/>
    <col min="1794" max="1794" width="10.875" style="369" customWidth="1"/>
    <col min="1795" max="1795" width="37.00390625" style="369" customWidth="1"/>
    <col min="1796" max="1797" width="6.00390625" style="369" customWidth="1"/>
    <col min="1798" max="1798" width="7.375" style="369" customWidth="1"/>
    <col min="1799" max="1799" width="16.50390625" style="369" customWidth="1"/>
    <col min="1800" max="1800" width="14.125" style="369" customWidth="1"/>
    <col min="1801" max="1801" width="4.50390625" style="369" customWidth="1"/>
    <col min="1802" max="1802" width="9.00390625" style="369" customWidth="1"/>
    <col min="1803" max="1803" width="18.50390625" style="369" customWidth="1"/>
    <col min="1804" max="1804" width="36.375" style="369" customWidth="1"/>
    <col min="1805" max="1809" width="9.00390625" style="369" customWidth="1"/>
    <col min="1810" max="1810" width="19.50390625" style="369" customWidth="1"/>
    <col min="1811" max="2048" width="9.00390625" style="369" customWidth="1"/>
    <col min="2049" max="2049" width="5.375" style="369" customWidth="1"/>
    <col min="2050" max="2050" width="10.875" style="369" customWidth="1"/>
    <col min="2051" max="2051" width="37.00390625" style="369" customWidth="1"/>
    <col min="2052" max="2053" width="6.00390625" style="369" customWidth="1"/>
    <col min="2054" max="2054" width="7.375" style="369" customWidth="1"/>
    <col min="2055" max="2055" width="16.50390625" style="369" customWidth="1"/>
    <col min="2056" max="2056" width="14.125" style="369" customWidth="1"/>
    <col min="2057" max="2057" width="4.50390625" style="369" customWidth="1"/>
    <col min="2058" max="2058" width="9.00390625" style="369" customWidth="1"/>
    <col min="2059" max="2059" width="18.50390625" style="369" customWidth="1"/>
    <col min="2060" max="2060" width="36.375" style="369" customWidth="1"/>
    <col min="2061" max="2065" width="9.00390625" style="369" customWidth="1"/>
    <col min="2066" max="2066" width="19.50390625" style="369" customWidth="1"/>
    <col min="2067" max="2304" width="9.00390625" style="369" customWidth="1"/>
    <col min="2305" max="2305" width="5.375" style="369" customWidth="1"/>
    <col min="2306" max="2306" width="10.875" style="369" customWidth="1"/>
    <col min="2307" max="2307" width="37.00390625" style="369" customWidth="1"/>
    <col min="2308" max="2309" width="6.00390625" style="369" customWidth="1"/>
    <col min="2310" max="2310" width="7.375" style="369" customWidth="1"/>
    <col min="2311" max="2311" width="16.50390625" style="369" customWidth="1"/>
    <col min="2312" max="2312" width="14.125" style="369" customWidth="1"/>
    <col min="2313" max="2313" width="4.50390625" style="369" customWidth="1"/>
    <col min="2314" max="2314" width="9.00390625" style="369" customWidth="1"/>
    <col min="2315" max="2315" width="18.50390625" style="369" customWidth="1"/>
    <col min="2316" max="2316" width="36.375" style="369" customWidth="1"/>
    <col min="2317" max="2321" width="9.00390625" style="369" customWidth="1"/>
    <col min="2322" max="2322" width="19.50390625" style="369" customWidth="1"/>
    <col min="2323" max="2560" width="9.00390625" style="369" customWidth="1"/>
    <col min="2561" max="2561" width="5.375" style="369" customWidth="1"/>
    <col min="2562" max="2562" width="10.875" style="369" customWidth="1"/>
    <col min="2563" max="2563" width="37.00390625" style="369" customWidth="1"/>
    <col min="2564" max="2565" width="6.00390625" style="369" customWidth="1"/>
    <col min="2566" max="2566" width="7.375" style="369" customWidth="1"/>
    <col min="2567" max="2567" width="16.50390625" style="369" customWidth="1"/>
    <col min="2568" max="2568" width="14.125" style="369" customWidth="1"/>
    <col min="2569" max="2569" width="4.50390625" style="369" customWidth="1"/>
    <col min="2570" max="2570" width="9.00390625" style="369" customWidth="1"/>
    <col min="2571" max="2571" width="18.50390625" style="369" customWidth="1"/>
    <col min="2572" max="2572" width="36.375" style="369" customWidth="1"/>
    <col min="2573" max="2577" width="9.00390625" style="369" customWidth="1"/>
    <col min="2578" max="2578" width="19.50390625" style="369" customWidth="1"/>
    <col min="2579" max="2816" width="9.00390625" style="369" customWidth="1"/>
    <col min="2817" max="2817" width="5.375" style="369" customWidth="1"/>
    <col min="2818" max="2818" width="10.875" style="369" customWidth="1"/>
    <col min="2819" max="2819" width="37.00390625" style="369" customWidth="1"/>
    <col min="2820" max="2821" width="6.00390625" style="369" customWidth="1"/>
    <col min="2822" max="2822" width="7.375" style="369" customWidth="1"/>
    <col min="2823" max="2823" width="16.50390625" style="369" customWidth="1"/>
    <col min="2824" max="2824" width="14.125" style="369" customWidth="1"/>
    <col min="2825" max="2825" width="4.50390625" style="369" customWidth="1"/>
    <col min="2826" max="2826" width="9.00390625" style="369" customWidth="1"/>
    <col min="2827" max="2827" width="18.50390625" style="369" customWidth="1"/>
    <col min="2828" max="2828" width="36.375" style="369" customWidth="1"/>
    <col min="2829" max="2833" width="9.00390625" style="369" customWidth="1"/>
    <col min="2834" max="2834" width="19.50390625" style="369" customWidth="1"/>
    <col min="2835" max="3072" width="9.00390625" style="369" customWidth="1"/>
    <col min="3073" max="3073" width="5.375" style="369" customWidth="1"/>
    <col min="3074" max="3074" width="10.875" style="369" customWidth="1"/>
    <col min="3075" max="3075" width="37.00390625" style="369" customWidth="1"/>
    <col min="3076" max="3077" width="6.00390625" style="369" customWidth="1"/>
    <col min="3078" max="3078" width="7.375" style="369" customWidth="1"/>
    <col min="3079" max="3079" width="16.50390625" style="369" customWidth="1"/>
    <col min="3080" max="3080" width="14.125" style="369" customWidth="1"/>
    <col min="3081" max="3081" width="4.50390625" style="369" customWidth="1"/>
    <col min="3082" max="3082" width="9.00390625" style="369" customWidth="1"/>
    <col min="3083" max="3083" width="18.50390625" style="369" customWidth="1"/>
    <col min="3084" max="3084" width="36.375" style="369" customWidth="1"/>
    <col min="3085" max="3089" width="9.00390625" style="369" customWidth="1"/>
    <col min="3090" max="3090" width="19.50390625" style="369" customWidth="1"/>
    <col min="3091" max="3328" width="9.00390625" style="369" customWidth="1"/>
    <col min="3329" max="3329" width="5.375" style="369" customWidth="1"/>
    <col min="3330" max="3330" width="10.875" style="369" customWidth="1"/>
    <col min="3331" max="3331" width="37.00390625" style="369" customWidth="1"/>
    <col min="3332" max="3333" width="6.00390625" style="369" customWidth="1"/>
    <col min="3334" max="3334" width="7.375" style="369" customWidth="1"/>
    <col min="3335" max="3335" width="16.50390625" style="369" customWidth="1"/>
    <col min="3336" max="3336" width="14.125" style="369" customWidth="1"/>
    <col min="3337" max="3337" width="4.50390625" style="369" customWidth="1"/>
    <col min="3338" max="3338" width="9.00390625" style="369" customWidth="1"/>
    <col min="3339" max="3339" width="18.50390625" style="369" customWidth="1"/>
    <col min="3340" max="3340" width="36.375" style="369" customWidth="1"/>
    <col min="3341" max="3345" width="9.00390625" style="369" customWidth="1"/>
    <col min="3346" max="3346" width="19.50390625" style="369" customWidth="1"/>
    <col min="3347" max="3584" width="9.00390625" style="369" customWidth="1"/>
    <col min="3585" max="3585" width="5.375" style="369" customWidth="1"/>
    <col min="3586" max="3586" width="10.875" style="369" customWidth="1"/>
    <col min="3587" max="3587" width="37.00390625" style="369" customWidth="1"/>
    <col min="3588" max="3589" width="6.00390625" style="369" customWidth="1"/>
    <col min="3590" max="3590" width="7.375" style="369" customWidth="1"/>
    <col min="3591" max="3591" width="16.50390625" style="369" customWidth="1"/>
    <col min="3592" max="3592" width="14.125" style="369" customWidth="1"/>
    <col min="3593" max="3593" width="4.50390625" style="369" customWidth="1"/>
    <col min="3594" max="3594" width="9.00390625" style="369" customWidth="1"/>
    <col min="3595" max="3595" width="18.50390625" style="369" customWidth="1"/>
    <col min="3596" max="3596" width="36.375" style="369" customWidth="1"/>
    <col min="3597" max="3601" width="9.00390625" style="369" customWidth="1"/>
    <col min="3602" max="3602" width="19.50390625" style="369" customWidth="1"/>
    <col min="3603" max="3840" width="9.00390625" style="369" customWidth="1"/>
    <col min="3841" max="3841" width="5.375" style="369" customWidth="1"/>
    <col min="3842" max="3842" width="10.875" style="369" customWidth="1"/>
    <col min="3843" max="3843" width="37.00390625" style="369" customWidth="1"/>
    <col min="3844" max="3845" width="6.00390625" style="369" customWidth="1"/>
    <col min="3846" max="3846" width="7.375" style="369" customWidth="1"/>
    <col min="3847" max="3847" width="16.50390625" style="369" customWidth="1"/>
    <col min="3848" max="3848" width="14.125" style="369" customWidth="1"/>
    <col min="3849" max="3849" width="4.50390625" style="369" customWidth="1"/>
    <col min="3850" max="3850" width="9.00390625" style="369" customWidth="1"/>
    <col min="3851" max="3851" width="18.50390625" style="369" customWidth="1"/>
    <col min="3852" max="3852" width="36.375" style="369" customWidth="1"/>
    <col min="3853" max="3857" width="9.00390625" style="369" customWidth="1"/>
    <col min="3858" max="3858" width="19.50390625" style="369" customWidth="1"/>
    <col min="3859" max="4096" width="9.00390625" style="369" customWidth="1"/>
    <col min="4097" max="4097" width="5.375" style="369" customWidth="1"/>
    <col min="4098" max="4098" width="10.875" style="369" customWidth="1"/>
    <col min="4099" max="4099" width="37.00390625" style="369" customWidth="1"/>
    <col min="4100" max="4101" width="6.00390625" style="369" customWidth="1"/>
    <col min="4102" max="4102" width="7.375" style="369" customWidth="1"/>
    <col min="4103" max="4103" width="16.50390625" style="369" customWidth="1"/>
    <col min="4104" max="4104" width="14.125" style="369" customWidth="1"/>
    <col min="4105" max="4105" width="4.50390625" style="369" customWidth="1"/>
    <col min="4106" max="4106" width="9.00390625" style="369" customWidth="1"/>
    <col min="4107" max="4107" width="18.50390625" style="369" customWidth="1"/>
    <col min="4108" max="4108" width="36.375" style="369" customWidth="1"/>
    <col min="4109" max="4113" width="9.00390625" style="369" customWidth="1"/>
    <col min="4114" max="4114" width="19.50390625" style="369" customWidth="1"/>
    <col min="4115" max="4352" width="9.00390625" style="369" customWidth="1"/>
    <col min="4353" max="4353" width="5.375" style="369" customWidth="1"/>
    <col min="4354" max="4354" width="10.875" style="369" customWidth="1"/>
    <col min="4355" max="4355" width="37.00390625" style="369" customWidth="1"/>
    <col min="4356" max="4357" width="6.00390625" style="369" customWidth="1"/>
    <col min="4358" max="4358" width="7.375" style="369" customWidth="1"/>
    <col min="4359" max="4359" width="16.50390625" style="369" customWidth="1"/>
    <col min="4360" max="4360" width="14.125" style="369" customWidth="1"/>
    <col min="4361" max="4361" width="4.50390625" style="369" customWidth="1"/>
    <col min="4362" max="4362" width="9.00390625" style="369" customWidth="1"/>
    <col min="4363" max="4363" width="18.50390625" style="369" customWidth="1"/>
    <col min="4364" max="4364" width="36.375" style="369" customWidth="1"/>
    <col min="4365" max="4369" width="9.00390625" style="369" customWidth="1"/>
    <col min="4370" max="4370" width="19.50390625" style="369" customWidth="1"/>
    <col min="4371" max="4608" width="9.00390625" style="369" customWidth="1"/>
    <col min="4609" max="4609" width="5.375" style="369" customWidth="1"/>
    <col min="4610" max="4610" width="10.875" style="369" customWidth="1"/>
    <col min="4611" max="4611" width="37.00390625" style="369" customWidth="1"/>
    <col min="4612" max="4613" width="6.00390625" style="369" customWidth="1"/>
    <col min="4614" max="4614" width="7.375" style="369" customWidth="1"/>
    <col min="4615" max="4615" width="16.50390625" style="369" customWidth="1"/>
    <col min="4616" max="4616" width="14.125" style="369" customWidth="1"/>
    <col min="4617" max="4617" width="4.50390625" style="369" customWidth="1"/>
    <col min="4618" max="4618" width="9.00390625" style="369" customWidth="1"/>
    <col min="4619" max="4619" width="18.50390625" style="369" customWidth="1"/>
    <col min="4620" max="4620" width="36.375" style="369" customWidth="1"/>
    <col min="4621" max="4625" width="9.00390625" style="369" customWidth="1"/>
    <col min="4626" max="4626" width="19.50390625" style="369" customWidth="1"/>
    <col min="4627" max="4864" width="9.00390625" style="369" customWidth="1"/>
    <col min="4865" max="4865" width="5.375" style="369" customWidth="1"/>
    <col min="4866" max="4866" width="10.875" style="369" customWidth="1"/>
    <col min="4867" max="4867" width="37.00390625" style="369" customWidth="1"/>
    <col min="4868" max="4869" width="6.00390625" style="369" customWidth="1"/>
    <col min="4870" max="4870" width="7.375" style="369" customWidth="1"/>
    <col min="4871" max="4871" width="16.50390625" style="369" customWidth="1"/>
    <col min="4872" max="4872" width="14.125" style="369" customWidth="1"/>
    <col min="4873" max="4873" width="4.50390625" style="369" customWidth="1"/>
    <col min="4874" max="4874" width="9.00390625" style="369" customWidth="1"/>
    <col min="4875" max="4875" width="18.50390625" style="369" customWidth="1"/>
    <col min="4876" max="4876" width="36.375" style="369" customWidth="1"/>
    <col min="4877" max="4881" width="9.00390625" style="369" customWidth="1"/>
    <col min="4882" max="4882" width="19.50390625" style="369" customWidth="1"/>
    <col min="4883" max="5120" width="9.00390625" style="369" customWidth="1"/>
    <col min="5121" max="5121" width="5.375" style="369" customWidth="1"/>
    <col min="5122" max="5122" width="10.875" style="369" customWidth="1"/>
    <col min="5123" max="5123" width="37.00390625" style="369" customWidth="1"/>
    <col min="5124" max="5125" width="6.00390625" style="369" customWidth="1"/>
    <col min="5126" max="5126" width="7.375" style="369" customWidth="1"/>
    <col min="5127" max="5127" width="16.50390625" style="369" customWidth="1"/>
    <col min="5128" max="5128" width="14.125" style="369" customWidth="1"/>
    <col min="5129" max="5129" width="4.50390625" style="369" customWidth="1"/>
    <col min="5130" max="5130" width="9.00390625" style="369" customWidth="1"/>
    <col min="5131" max="5131" width="18.50390625" style="369" customWidth="1"/>
    <col min="5132" max="5132" width="36.375" style="369" customWidth="1"/>
    <col min="5133" max="5137" width="9.00390625" style="369" customWidth="1"/>
    <col min="5138" max="5138" width="19.50390625" style="369" customWidth="1"/>
    <col min="5139" max="5376" width="9.00390625" style="369" customWidth="1"/>
    <col min="5377" max="5377" width="5.375" style="369" customWidth="1"/>
    <col min="5378" max="5378" width="10.875" style="369" customWidth="1"/>
    <col min="5379" max="5379" width="37.00390625" style="369" customWidth="1"/>
    <col min="5380" max="5381" width="6.00390625" style="369" customWidth="1"/>
    <col min="5382" max="5382" width="7.375" style="369" customWidth="1"/>
    <col min="5383" max="5383" width="16.50390625" style="369" customWidth="1"/>
    <col min="5384" max="5384" width="14.125" style="369" customWidth="1"/>
    <col min="5385" max="5385" width="4.50390625" style="369" customWidth="1"/>
    <col min="5386" max="5386" width="9.00390625" style="369" customWidth="1"/>
    <col min="5387" max="5387" width="18.50390625" style="369" customWidth="1"/>
    <col min="5388" max="5388" width="36.375" style="369" customWidth="1"/>
    <col min="5389" max="5393" width="9.00390625" style="369" customWidth="1"/>
    <col min="5394" max="5394" width="19.50390625" style="369" customWidth="1"/>
    <col min="5395" max="5632" width="9.00390625" style="369" customWidth="1"/>
    <col min="5633" max="5633" width="5.375" style="369" customWidth="1"/>
    <col min="5634" max="5634" width="10.875" style="369" customWidth="1"/>
    <col min="5635" max="5635" width="37.00390625" style="369" customWidth="1"/>
    <col min="5636" max="5637" width="6.00390625" style="369" customWidth="1"/>
    <col min="5638" max="5638" width="7.375" style="369" customWidth="1"/>
    <col min="5639" max="5639" width="16.50390625" style="369" customWidth="1"/>
    <col min="5640" max="5640" width="14.125" style="369" customWidth="1"/>
    <col min="5641" max="5641" width="4.50390625" style="369" customWidth="1"/>
    <col min="5642" max="5642" width="9.00390625" style="369" customWidth="1"/>
    <col min="5643" max="5643" width="18.50390625" style="369" customWidth="1"/>
    <col min="5644" max="5644" width="36.375" style="369" customWidth="1"/>
    <col min="5645" max="5649" width="9.00390625" style="369" customWidth="1"/>
    <col min="5650" max="5650" width="19.50390625" style="369" customWidth="1"/>
    <col min="5651" max="5888" width="9.00390625" style="369" customWidth="1"/>
    <col min="5889" max="5889" width="5.375" style="369" customWidth="1"/>
    <col min="5890" max="5890" width="10.875" style="369" customWidth="1"/>
    <col min="5891" max="5891" width="37.00390625" style="369" customWidth="1"/>
    <col min="5892" max="5893" width="6.00390625" style="369" customWidth="1"/>
    <col min="5894" max="5894" width="7.375" style="369" customWidth="1"/>
    <col min="5895" max="5895" width="16.50390625" style="369" customWidth="1"/>
    <col min="5896" max="5896" width="14.125" style="369" customWidth="1"/>
    <col min="5897" max="5897" width="4.50390625" style="369" customWidth="1"/>
    <col min="5898" max="5898" width="9.00390625" style="369" customWidth="1"/>
    <col min="5899" max="5899" width="18.50390625" style="369" customWidth="1"/>
    <col min="5900" max="5900" width="36.375" style="369" customWidth="1"/>
    <col min="5901" max="5905" width="9.00390625" style="369" customWidth="1"/>
    <col min="5906" max="5906" width="19.50390625" style="369" customWidth="1"/>
    <col min="5907" max="6144" width="9.00390625" style="369" customWidth="1"/>
    <col min="6145" max="6145" width="5.375" style="369" customWidth="1"/>
    <col min="6146" max="6146" width="10.875" style="369" customWidth="1"/>
    <col min="6147" max="6147" width="37.00390625" style="369" customWidth="1"/>
    <col min="6148" max="6149" width="6.00390625" style="369" customWidth="1"/>
    <col min="6150" max="6150" width="7.375" style="369" customWidth="1"/>
    <col min="6151" max="6151" width="16.50390625" style="369" customWidth="1"/>
    <col min="6152" max="6152" width="14.125" style="369" customWidth="1"/>
    <col min="6153" max="6153" width="4.50390625" style="369" customWidth="1"/>
    <col min="6154" max="6154" width="9.00390625" style="369" customWidth="1"/>
    <col min="6155" max="6155" width="18.50390625" style="369" customWidth="1"/>
    <col min="6156" max="6156" width="36.375" style="369" customWidth="1"/>
    <col min="6157" max="6161" width="9.00390625" style="369" customWidth="1"/>
    <col min="6162" max="6162" width="19.50390625" style="369" customWidth="1"/>
    <col min="6163" max="6400" width="9.00390625" style="369" customWidth="1"/>
    <col min="6401" max="6401" width="5.375" style="369" customWidth="1"/>
    <col min="6402" max="6402" width="10.875" style="369" customWidth="1"/>
    <col min="6403" max="6403" width="37.00390625" style="369" customWidth="1"/>
    <col min="6404" max="6405" width="6.00390625" style="369" customWidth="1"/>
    <col min="6406" max="6406" width="7.375" style="369" customWidth="1"/>
    <col min="6407" max="6407" width="16.50390625" style="369" customWidth="1"/>
    <col min="6408" max="6408" width="14.125" style="369" customWidth="1"/>
    <col min="6409" max="6409" width="4.50390625" style="369" customWidth="1"/>
    <col min="6410" max="6410" width="9.00390625" style="369" customWidth="1"/>
    <col min="6411" max="6411" width="18.50390625" style="369" customWidth="1"/>
    <col min="6412" max="6412" width="36.375" style="369" customWidth="1"/>
    <col min="6413" max="6417" width="9.00390625" style="369" customWidth="1"/>
    <col min="6418" max="6418" width="19.50390625" style="369" customWidth="1"/>
    <col min="6419" max="6656" width="9.00390625" style="369" customWidth="1"/>
    <col min="6657" max="6657" width="5.375" style="369" customWidth="1"/>
    <col min="6658" max="6658" width="10.875" style="369" customWidth="1"/>
    <col min="6659" max="6659" width="37.00390625" style="369" customWidth="1"/>
    <col min="6660" max="6661" width="6.00390625" style="369" customWidth="1"/>
    <col min="6662" max="6662" width="7.375" style="369" customWidth="1"/>
    <col min="6663" max="6663" width="16.50390625" style="369" customWidth="1"/>
    <col min="6664" max="6664" width="14.125" style="369" customWidth="1"/>
    <col min="6665" max="6665" width="4.50390625" style="369" customWidth="1"/>
    <col min="6666" max="6666" width="9.00390625" style="369" customWidth="1"/>
    <col min="6667" max="6667" width="18.50390625" style="369" customWidth="1"/>
    <col min="6668" max="6668" width="36.375" style="369" customWidth="1"/>
    <col min="6669" max="6673" width="9.00390625" style="369" customWidth="1"/>
    <col min="6674" max="6674" width="19.50390625" style="369" customWidth="1"/>
    <col min="6675" max="6912" width="9.00390625" style="369" customWidth="1"/>
    <col min="6913" max="6913" width="5.375" style="369" customWidth="1"/>
    <col min="6914" max="6914" width="10.875" style="369" customWidth="1"/>
    <col min="6915" max="6915" width="37.00390625" style="369" customWidth="1"/>
    <col min="6916" max="6917" width="6.00390625" style="369" customWidth="1"/>
    <col min="6918" max="6918" width="7.375" style="369" customWidth="1"/>
    <col min="6919" max="6919" width="16.50390625" style="369" customWidth="1"/>
    <col min="6920" max="6920" width="14.125" style="369" customWidth="1"/>
    <col min="6921" max="6921" width="4.50390625" style="369" customWidth="1"/>
    <col min="6922" max="6922" width="9.00390625" style="369" customWidth="1"/>
    <col min="6923" max="6923" width="18.50390625" style="369" customWidth="1"/>
    <col min="6924" max="6924" width="36.375" style="369" customWidth="1"/>
    <col min="6925" max="6929" width="9.00390625" style="369" customWidth="1"/>
    <col min="6930" max="6930" width="19.50390625" style="369" customWidth="1"/>
    <col min="6931" max="7168" width="9.00390625" style="369" customWidth="1"/>
    <col min="7169" max="7169" width="5.375" style="369" customWidth="1"/>
    <col min="7170" max="7170" width="10.875" style="369" customWidth="1"/>
    <col min="7171" max="7171" width="37.00390625" style="369" customWidth="1"/>
    <col min="7172" max="7173" width="6.00390625" style="369" customWidth="1"/>
    <col min="7174" max="7174" width="7.375" style="369" customWidth="1"/>
    <col min="7175" max="7175" width="16.50390625" style="369" customWidth="1"/>
    <col min="7176" max="7176" width="14.125" style="369" customWidth="1"/>
    <col min="7177" max="7177" width="4.50390625" style="369" customWidth="1"/>
    <col min="7178" max="7178" width="9.00390625" style="369" customWidth="1"/>
    <col min="7179" max="7179" width="18.50390625" style="369" customWidth="1"/>
    <col min="7180" max="7180" width="36.375" style="369" customWidth="1"/>
    <col min="7181" max="7185" width="9.00390625" style="369" customWidth="1"/>
    <col min="7186" max="7186" width="19.50390625" style="369" customWidth="1"/>
    <col min="7187" max="7424" width="9.00390625" style="369" customWidth="1"/>
    <col min="7425" max="7425" width="5.375" style="369" customWidth="1"/>
    <col min="7426" max="7426" width="10.875" style="369" customWidth="1"/>
    <col min="7427" max="7427" width="37.00390625" style="369" customWidth="1"/>
    <col min="7428" max="7429" width="6.00390625" style="369" customWidth="1"/>
    <col min="7430" max="7430" width="7.375" style="369" customWidth="1"/>
    <col min="7431" max="7431" width="16.50390625" style="369" customWidth="1"/>
    <col min="7432" max="7432" width="14.125" style="369" customWidth="1"/>
    <col min="7433" max="7433" width="4.50390625" style="369" customWidth="1"/>
    <col min="7434" max="7434" width="9.00390625" style="369" customWidth="1"/>
    <col min="7435" max="7435" width="18.50390625" style="369" customWidth="1"/>
    <col min="7436" max="7436" width="36.375" style="369" customWidth="1"/>
    <col min="7437" max="7441" width="9.00390625" style="369" customWidth="1"/>
    <col min="7442" max="7442" width="19.50390625" style="369" customWidth="1"/>
    <col min="7443" max="7680" width="9.00390625" style="369" customWidth="1"/>
    <col min="7681" max="7681" width="5.375" style="369" customWidth="1"/>
    <col min="7682" max="7682" width="10.875" style="369" customWidth="1"/>
    <col min="7683" max="7683" width="37.00390625" style="369" customWidth="1"/>
    <col min="7684" max="7685" width="6.00390625" style="369" customWidth="1"/>
    <col min="7686" max="7686" width="7.375" style="369" customWidth="1"/>
    <col min="7687" max="7687" width="16.50390625" style="369" customWidth="1"/>
    <col min="7688" max="7688" width="14.125" style="369" customWidth="1"/>
    <col min="7689" max="7689" width="4.50390625" style="369" customWidth="1"/>
    <col min="7690" max="7690" width="9.00390625" style="369" customWidth="1"/>
    <col min="7691" max="7691" width="18.50390625" style="369" customWidth="1"/>
    <col min="7692" max="7692" width="36.375" style="369" customWidth="1"/>
    <col min="7693" max="7697" width="9.00390625" style="369" customWidth="1"/>
    <col min="7698" max="7698" width="19.50390625" style="369" customWidth="1"/>
    <col min="7699" max="7936" width="9.00390625" style="369" customWidth="1"/>
    <col min="7937" max="7937" width="5.375" style="369" customWidth="1"/>
    <col min="7938" max="7938" width="10.875" style="369" customWidth="1"/>
    <col min="7939" max="7939" width="37.00390625" style="369" customWidth="1"/>
    <col min="7940" max="7941" width="6.00390625" style="369" customWidth="1"/>
    <col min="7942" max="7942" width="7.375" style="369" customWidth="1"/>
    <col min="7943" max="7943" width="16.50390625" style="369" customWidth="1"/>
    <col min="7944" max="7944" width="14.125" style="369" customWidth="1"/>
    <col min="7945" max="7945" width="4.50390625" style="369" customWidth="1"/>
    <col min="7946" max="7946" width="9.00390625" style="369" customWidth="1"/>
    <col min="7947" max="7947" width="18.50390625" style="369" customWidth="1"/>
    <col min="7948" max="7948" width="36.375" style="369" customWidth="1"/>
    <col min="7949" max="7953" width="9.00390625" style="369" customWidth="1"/>
    <col min="7954" max="7954" width="19.50390625" style="369" customWidth="1"/>
    <col min="7955" max="8192" width="9.00390625" style="369" customWidth="1"/>
    <col min="8193" max="8193" width="5.375" style="369" customWidth="1"/>
    <col min="8194" max="8194" width="10.875" style="369" customWidth="1"/>
    <col min="8195" max="8195" width="37.00390625" style="369" customWidth="1"/>
    <col min="8196" max="8197" width="6.00390625" style="369" customWidth="1"/>
    <col min="8198" max="8198" width="7.375" style="369" customWidth="1"/>
    <col min="8199" max="8199" width="16.50390625" style="369" customWidth="1"/>
    <col min="8200" max="8200" width="14.125" style="369" customWidth="1"/>
    <col min="8201" max="8201" width="4.50390625" style="369" customWidth="1"/>
    <col min="8202" max="8202" width="9.00390625" style="369" customWidth="1"/>
    <col min="8203" max="8203" width="18.50390625" style="369" customWidth="1"/>
    <col min="8204" max="8204" width="36.375" style="369" customWidth="1"/>
    <col min="8205" max="8209" width="9.00390625" style="369" customWidth="1"/>
    <col min="8210" max="8210" width="19.50390625" style="369" customWidth="1"/>
    <col min="8211" max="8448" width="9.00390625" style="369" customWidth="1"/>
    <col min="8449" max="8449" width="5.375" style="369" customWidth="1"/>
    <col min="8450" max="8450" width="10.875" style="369" customWidth="1"/>
    <col min="8451" max="8451" width="37.00390625" style="369" customWidth="1"/>
    <col min="8452" max="8453" width="6.00390625" style="369" customWidth="1"/>
    <col min="8454" max="8454" width="7.375" style="369" customWidth="1"/>
    <col min="8455" max="8455" width="16.50390625" style="369" customWidth="1"/>
    <col min="8456" max="8456" width="14.125" style="369" customWidth="1"/>
    <col min="8457" max="8457" width="4.50390625" style="369" customWidth="1"/>
    <col min="8458" max="8458" width="9.00390625" style="369" customWidth="1"/>
    <col min="8459" max="8459" width="18.50390625" style="369" customWidth="1"/>
    <col min="8460" max="8460" width="36.375" style="369" customWidth="1"/>
    <col min="8461" max="8465" width="9.00390625" style="369" customWidth="1"/>
    <col min="8466" max="8466" width="19.50390625" style="369" customWidth="1"/>
    <col min="8467" max="8704" width="9.00390625" style="369" customWidth="1"/>
    <col min="8705" max="8705" width="5.375" style="369" customWidth="1"/>
    <col min="8706" max="8706" width="10.875" style="369" customWidth="1"/>
    <col min="8707" max="8707" width="37.00390625" style="369" customWidth="1"/>
    <col min="8708" max="8709" width="6.00390625" style="369" customWidth="1"/>
    <col min="8710" max="8710" width="7.375" style="369" customWidth="1"/>
    <col min="8711" max="8711" width="16.50390625" style="369" customWidth="1"/>
    <col min="8712" max="8712" width="14.125" style="369" customWidth="1"/>
    <col min="8713" max="8713" width="4.50390625" style="369" customWidth="1"/>
    <col min="8714" max="8714" width="9.00390625" style="369" customWidth="1"/>
    <col min="8715" max="8715" width="18.50390625" style="369" customWidth="1"/>
    <col min="8716" max="8716" width="36.375" style="369" customWidth="1"/>
    <col min="8717" max="8721" width="9.00390625" style="369" customWidth="1"/>
    <col min="8722" max="8722" width="19.50390625" style="369" customWidth="1"/>
    <col min="8723" max="8960" width="9.00390625" style="369" customWidth="1"/>
    <col min="8961" max="8961" width="5.375" style="369" customWidth="1"/>
    <col min="8962" max="8962" width="10.875" style="369" customWidth="1"/>
    <col min="8963" max="8963" width="37.00390625" style="369" customWidth="1"/>
    <col min="8964" max="8965" width="6.00390625" style="369" customWidth="1"/>
    <col min="8966" max="8966" width="7.375" style="369" customWidth="1"/>
    <col min="8967" max="8967" width="16.50390625" style="369" customWidth="1"/>
    <col min="8968" max="8968" width="14.125" style="369" customWidth="1"/>
    <col min="8969" max="8969" width="4.50390625" style="369" customWidth="1"/>
    <col min="8970" max="8970" width="9.00390625" style="369" customWidth="1"/>
    <col min="8971" max="8971" width="18.50390625" style="369" customWidth="1"/>
    <col min="8972" max="8972" width="36.375" style="369" customWidth="1"/>
    <col min="8973" max="8977" width="9.00390625" style="369" customWidth="1"/>
    <col min="8978" max="8978" width="19.50390625" style="369" customWidth="1"/>
    <col min="8979" max="9216" width="9.00390625" style="369" customWidth="1"/>
    <col min="9217" max="9217" width="5.375" style="369" customWidth="1"/>
    <col min="9218" max="9218" width="10.875" style="369" customWidth="1"/>
    <col min="9219" max="9219" width="37.00390625" style="369" customWidth="1"/>
    <col min="9220" max="9221" width="6.00390625" style="369" customWidth="1"/>
    <col min="9222" max="9222" width="7.375" style="369" customWidth="1"/>
    <col min="9223" max="9223" width="16.50390625" style="369" customWidth="1"/>
    <col min="9224" max="9224" width="14.125" style="369" customWidth="1"/>
    <col min="9225" max="9225" width="4.50390625" style="369" customWidth="1"/>
    <col min="9226" max="9226" width="9.00390625" style="369" customWidth="1"/>
    <col min="9227" max="9227" width="18.50390625" style="369" customWidth="1"/>
    <col min="9228" max="9228" width="36.375" style="369" customWidth="1"/>
    <col min="9229" max="9233" width="9.00390625" style="369" customWidth="1"/>
    <col min="9234" max="9234" width="19.50390625" style="369" customWidth="1"/>
    <col min="9235" max="9472" width="9.00390625" style="369" customWidth="1"/>
    <col min="9473" max="9473" width="5.375" style="369" customWidth="1"/>
    <col min="9474" max="9474" width="10.875" style="369" customWidth="1"/>
    <col min="9475" max="9475" width="37.00390625" style="369" customWidth="1"/>
    <col min="9476" max="9477" width="6.00390625" style="369" customWidth="1"/>
    <col min="9478" max="9478" width="7.375" style="369" customWidth="1"/>
    <col min="9479" max="9479" width="16.50390625" style="369" customWidth="1"/>
    <col min="9480" max="9480" width="14.125" style="369" customWidth="1"/>
    <col min="9481" max="9481" width="4.50390625" style="369" customWidth="1"/>
    <col min="9482" max="9482" width="9.00390625" style="369" customWidth="1"/>
    <col min="9483" max="9483" width="18.50390625" style="369" customWidth="1"/>
    <col min="9484" max="9484" width="36.375" style="369" customWidth="1"/>
    <col min="9485" max="9489" width="9.00390625" style="369" customWidth="1"/>
    <col min="9490" max="9490" width="19.50390625" style="369" customWidth="1"/>
    <col min="9491" max="9728" width="9.00390625" style="369" customWidth="1"/>
    <col min="9729" max="9729" width="5.375" style="369" customWidth="1"/>
    <col min="9730" max="9730" width="10.875" style="369" customWidth="1"/>
    <col min="9731" max="9731" width="37.00390625" style="369" customWidth="1"/>
    <col min="9732" max="9733" width="6.00390625" style="369" customWidth="1"/>
    <col min="9734" max="9734" width="7.375" style="369" customWidth="1"/>
    <col min="9735" max="9735" width="16.50390625" style="369" customWidth="1"/>
    <col min="9736" max="9736" width="14.125" style="369" customWidth="1"/>
    <col min="9737" max="9737" width="4.50390625" style="369" customWidth="1"/>
    <col min="9738" max="9738" width="9.00390625" style="369" customWidth="1"/>
    <col min="9739" max="9739" width="18.50390625" style="369" customWidth="1"/>
    <col min="9740" max="9740" width="36.375" style="369" customWidth="1"/>
    <col min="9741" max="9745" width="9.00390625" style="369" customWidth="1"/>
    <col min="9746" max="9746" width="19.50390625" style="369" customWidth="1"/>
    <col min="9747" max="9984" width="9.00390625" style="369" customWidth="1"/>
    <col min="9985" max="9985" width="5.375" style="369" customWidth="1"/>
    <col min="9986" max="9986" width="10.875" style="369" customWidth="1"/>
    <col min="9987" max="9987" width="37.00390625" style="369" customWidth="1"/>
    <col min="9988" max="9989" width="6.00390625" style="369" customWidth="1"/>
    <col min="9990" max="9990" width="7.375" style="369" customWidth="1"/>
    <col min="9991" max="9991" width="16.50390625" style="369" customWidth="1"/>
    <col min="9992" max="9992" width="14.125" style="369" customWidth="1"/>
    <col min="9993" max="9993" width="4.50390625" style="369" customWidth="1"/>
    <col min="9994" max="9994" width="9.00390625" style="369" customWidth="1"/>
    <col min="9995" max="9995" width="18.50390625" style="369" customWidth="1"/>
    <col min="9996" max="9996" width="36.375" style="369" customWidth="1"/>
    <col min="9997" max="10001" width="9.00390625" style="369" customWidth="1"/>
    <col min="10002" max="10002" width="19.50390625" style="369" customWidth="1"/>
    <col min="10003" max="10240" width="9.00390625" style="369" customWidth="1"/>
    <col min="10241" max="10241" width="5.375" style="369" customWidth="1"/>
    <col min="10242" max="10242" width="10.875" style="369" customWidth="1"/>
    <col min="10243" max="10243" width="37.00390625" style="369" customWidth="1"/>
    <col min="10244" max="10245" width="6.00390625" style="369" customWidth="1"/>
    <col min="10246" max="10246" width="7.375" style="369" customWidth="1"/>
    <col min="10247" max="10247" width="16.50390625" style="369" customWidth="1"/>
    <col min="10248" max="10248" width="14.125" style="369" customWidth="1"/>
    <col min="10249" max="10249" width="4.50390625" style="369" customWidth="1"/>
    <col min="10250" max="10250" width="9.00390625" style="369" customWidth="1"/>
    <col min="10251" max="10251" width="18.50390625" style="369" customWidth="1"/>
    <col min="10252" max="10252" width="36.375" style="369" customWidth="1"/>
    <col min="10253" max="10257" width="9.00390625" style="369" customWidth="1"/>
    <col min="10258" max="10258" width="19.50390625" style="369" customWidth="1"/>
    <col min="10259" max="10496" width="9.00390625" style="369" customWidth="1"/>
    <col min="10497" max="10497" width="5.375" style="369" customWidth="1"/>
    <col min="10498" max="10498" width="10.875" style="369" customWidth="1"/>
    <col min="10499" max="10499" width="37.00390625" style="369" customWidth="1"/>
    <col min="10500" max="10501" width="6.00390625" style="369" customWidth="1"/>
    <col min="10502" max="10502" width="7.375" style="369" customWidth="1"/>
    <col min="10503" max="10503" width="16.50390625" style="369" customWidth="1"/>
    <col min="10504" max="10504" width="14.125" style="369" customWidth="1"/>
    <col min="10505" max="10505" width="4.50390625" style="369" customWidth="1"/>
    <col min="10506" max="10506" width="9.00390625" style="369" customWidth="1"/>
    <col min="10507" max="10507" width="18.50390625" style="369" customWidth="1"/>
    <col min="10508" max="10508" width="36.375" style="369" customWidth="1"/>
    <col min="10509" max="10513" width="9.00390625" style="369" customWidth="1"/>
    <col min="10514" max="10514" width="19.50390625" style="369" customWidth="1"/>
    <col min="10515" max="10752" width="9.00390625" style="369" customWidth="1"/>
    <col min="10753" max="10753" width="5.375" style="369" customWidth="1"/>
    <col min="10754" max="10754" width="10.875" style="369" customWidth="1"/>
    <col min="10755" max="10755" width="37.00390625" style="369" customWidth="1"/>
    <col min="10756" max="10757" width="6.00390625" style="369" customWidth="1"/>
    <col min="10758" max="10758" width="7.375" style="369" customWidth="1"/>
    <col min="10759" max="10759" width="16.50390625" style="369" customWidth="1"/>
    <col min="10760" max="10760" width="14.125" style="369" customWidth="1"/>
    <col min="10761" max="10761" width="4.50390625" style="369" customWidth="1"/>
    <col min="10762" max="10762" width="9.00390625" style="369" customWidth="1"/>
    <col min="10763" max="10763" width="18.50390625" style="369" customWidth="1"/>
    <col min="10764" max="10764" width="36.375" style="369" customWidth="1"/>
    <col min="10765" max="10769" width="9.00390625" style="369" customWidth="1"/>
    <col min="10770" max="10770" width="19.50390625" style="369" customWidth="1"/>
    <col min="10771" max="11008" width="9.00390625" style="369" customWidth="1"/>
    <col min="11009" max="11009" width="5.375" style="369" customWidth="1"/>
    <col min="11010" max="11010" width="10.875" style="369" customWidth="1"/>
    <col min="11011" max="11011" width="37.00390625" style="369" customWidth="1"/>
    <col min="11012" max="11013" width="6.00390625" style="369" customWidth="1"/>
    <col min="11014" max="11014" width="7.375" style="369" customWidth="1"/>
    <col min="11015" max="11015" width="16.50390625" style="369" customWidth="1"/>
    <col min="11016" max="11016" width="14.125" style="369" customWidth="1"/>
    <col min="11017" max="11017" width="4.50390625" style="369" customWidth="1"/>
    <col min="11018" max="11018" width="9.00390625" style="369" customWidth="1"/>
    <col min="11019" max="11019" width="18.50390625" style="369" customWidth="1"/>
    <col min="11020" max="11020" width="36.375" style="369" customWidth="1"/>
    <col min="11021" max="11025" width="9.00390625" style="369" customWidth="1"/>
    <col min="11026" max="11026" width="19.50390625" style="369" customWidth="1"/>
    <col min="11027" max="11264" width="9.00390625" style="369" customWidth="1"/>
    <col min="11265" max="11265" width="5.375" style="369" customWidth="1"/>
    <col min="11266" max="11266" width="10.875" style="369" customWidth="1"/>
    <col min="11267" max="11267" width="37.00390625" style="369" customWidth="1"/>
    <col min="11268" max="11269" width="6.00390625" style="369" customWidth="1"/>
    <col min="11270" max="11270" width="7.375" style="369" customWidth="1"/>
    <col min="11271" max="11271" width="16.50390625" style="369" customWidth="1"/>
    <col min="11272" max="11272" width="14.125" style="369" customWidth="1"/>
    <col min="11273" max="11273" width="4.50390625" style="369" customWidth="1"/>
    <col min="11274" max="11274" width="9.00390625" style="369" customWidth="1"/>
    <col min="11275" max="11275" width="18.50390625" style="369" customWidth="1"/>
    <col min="11276" max="11276" width="36.375" style="369" customWidth="1"/>
    <col min="11277" max="11281" width="9.00390625" style="369" customWidth="1"/>
    <col min="11282" max="11282" width="19.50390625" style="369" customWidth="1"/>
    <col min="11283" max="11520" width="9.00390625" style="369" customWidth="1"/>
    <col min="11521" max="11521" width="5.375" style="369" customWidth="1"/>
    <col min="11522" max="11522" width="10.875" style="369" customWidth="1"/>
    <col min="11523" max="11523" width="37.00390625" style="369" customWidth="1"/>
    <col min="11524" max="11525" width="6.00390625" style="369" customWidth="1"/>
    <col min="11526" max="11526" width="7.375" style="369" customWidth="1"/>
    <col min="11527" max="11527" width="16.50390625" style="369" customWidth="1"/>
    <col min="11528" max="11528" width="14.125" style="369" customWidth="1"/>
    <col min="11529" max="11529" width="4.50390625" style="369" customWidth="1"/>
    <col min="11530" max="11530" width="9.00390625" style="369" customWidth="1"/>
    <col min="11531" max="11531" width="18.50390625" style="369" customWidth="1"/>
    <col min="11532" max="11532" width="36.375" style="369" customWidth="1"/>
    <col min="11533" max="11537" width="9.00390625" style="369" customWidth="1"/>
    <col min="11538" max="11538" width="19.50390625" style="369" customWidth="1"/>
    <col min="11539" max="11776" width="9.00390625" style="369" customWidth="1"/>
    <col min="11777" max="11777" width="5.375" style="369" customWidth="1"/>
    <col min="11778" max="11778" width="10.875" style="369" customWidth="1"/>
    <col min="11779" max="11779" width="37.00390625" style="369" customWidth="1"/>
    <col min="11780" max="11781" width="6.00390625" style="369" customWidth="1"/>
    <col min="11782" max="11782" width="7.375" style="369" customWidth="1"/>
    <col min="11783" max="11783" width="16.50390625" style="369" customWidth="1"/>
    <col min="11784" max="11784" width="14.125" style="369" customWidth="1"/>
    <col min="11785" max="11785" width="4.50390625" style="369" customWidth="1"/>
    <col min="11786" max="11786" width="9.00390625" style="369" customWidth="1"/>
    <col min="11787" max="11787" width="18.50390625" style="369" customWidth="1"/>
    <col min="11788" max="11788" width="36.375" style="369" customWidth="1"/>
    <col min="11789" max="11793" width="9.00390625" style="369" customWidth="1"/>
    <col min="11794" max="11794" width="19.50390625" style="369" customWidth="1"/>
    <col min="11795" max="12032" width="9.00390625" style="369" customWidth="1"/>
    <col min="12033" max="12033" width="5.375" style="369" customWidth="1"/>
    <col min="12034" max="12034" width="10.875" style="369" customWidth="1"/>
    <col min="12035" max="12035" width="37.00390625" style="369" customWidth="1"/>
    <col min="12036" max="12037" width="6.00390625" style="369" customWidth="1"/>
    <col min="12038" max="12038" width="7.375" style="369" customWidth="1"/>
    <col min="12039" max="12039" width="16.50390625" style="369" customWidth="1"/>
    <col min="12040" max="12040" width="14.125" style="369" customWidth="1"/>
    <col min="12041" max="12041" width="4.50390625" style="369" customWidth="1"/>
    <col min="12042" max="12042" width="9.00390625" style="369" customWidth="1"/>
    <col min="12043" max="12043" width="18.50390625" style="369" customWidth="1"/>
    <col min="12044" max="12044" width="36.375" style="369" customWidth="1"/>
    <col min="12045" max="12049" width="9.00390625" style="369" customWidth="1"/>
    <col min="12050" max="12050" width="19.50390625" style="369" customWidth="1"/>
    <col min="12051" max="12288" width="9.00390625" style="369" customWidth="1"/>
    <col min="12289" max="12289" width="5.375" style="369" customWidth="1"/>
    <col min="12290" max="12290" width="10.875" style="369" customWidth="1"/>
    <col min="12291" max="12291" width="37.00390625" style="369" customWidth="1"/>
    <col min="12292" max="12293" width="6.00390625" style="369" customWidth="1"/>
    <col min="12294" max="12294" width="7.375" style="369" customWidth="1"/>
    <col min="12295" max="12295" width="16.50390625" style="369" customWidth="1"/>
    <col min="12296" max="12296" width="14.125" style="369" customWidth="1"/>
    <col min="12297" max="12297" width="4.50390625" style="369" customWidth="1"/>
    <col min="12298" max="12298" width="9.00390625" style="369" customWidth="1"/>
    <col min="12299" max="12299" width="18.50390625" style="369" customWidth="1"/>
    <col min="12300" max="12300" width="36.375" style="369" customWidth="1"/>
    <col min="12301" max="12305" width="9.00390625" style="369" customWidth="1"/>
    <col min="12306" max="12306" width="19.50390625" style="369" customWidth="1"/>
    <col min="12307" max="12544" width="9.00390625" style="369" customWidth="1"/>
    <col min="12545" max="12545" width="5.375" style="369" customWidth="1"/>
    <col min="12546" max="12546" width="10.875" style="369" customWidth="1"/>
    <col min="12547" max="12547" width="37.00390625" style="369" customWidth="1"/>
    <col min="12548" max="12549" width="6.00390625" style="369" customWidth="1"/>
    <col min="12550" max="12550" width="7.375" style="369" customWidth="1"/>
    <col min="12551" max="12551" width="16.50390625" style="369" customWidth="1"/>
    <col min="12552" max="12552" width="14.125" style="369" customWidth="1"/>
    <col min="12553" max="12553" width="4.50390625" style="369" customWidth="1"/>
    <col min="12554" max="12554" width="9.00390625" style="369" customWidth="1"/>
    <col min="12555" max="12555" width="18.50390625" style="369" customWidth="1"/>
    <col min="12556" max="12556" width="36.375" style="369" customWidth="1"/>
    <col min="12557" max="12561" width="9.00390625" style="369" customWidth="1"/>
    <col min="12562" max="12562" width="19.50390625" style="369" customWidth="1"/>
    <col min="12563" max="12800" width="9.00390625" style="369" customWidth="1"/>
    <col min="12801" max="12801" width="5.375" style="369" customWidth="1"/>
    <col min="12802" max="12802" width="10.875" style="369" customWidth="1"/>
    <col min="12803" max="12803" width="37.00390625" style="369" customWidth="1"/>
    <col min="12804" max="12805" width="6.00390625" style="369" customWidth="1"/>
    <col min="12806" max="12806" width="7.375" style="369" customWidth="1"/>
    <col min="12807" max="12807" width="16.50390625" style="369" customWidth="1"/>
    <col min="12808" max="12808" width="14.125" style="369" customWidth="1"/>
    <col min="12809" max="12809" width="4.50390625" style="369" customWidth="1"/>
    <col min="12810" max="12810" width="9.00390625" style="369" customWidth="1"/>
    <col min="12811" max="12811" width="18.50390625" style="369" customWidth="1"/>
    <col min="12812" max="12812" width="36.375" style="369" customWidth="1"/>
    <col min="12813" max="12817" width="9.00390625" style="369" customWidth="1"/>
    <col min="12818" max="12818" width="19.50390625" style="369" customWidth="1"/>
    <col min="12819" max="13056" width="9.00390625" style="369" customWidth="1"/>
    <col min="13057" max="13057" width="5.375" style="369" customWidth="1"/>
    <col min="13058" max="13058" width="10.875" style="369" customWidth="1"/>
    <col min="13059" max="13059" width="37.00390625" style="369" customWidth="1"/>
    <col min="13060" max="13061" width="6.00390625" style="369" customWidth="1"/>
    <col min="13062" max="13062" width="7.375" style="369" customWidth="1"/>
    <col min="13063" max="13063" width="16.50390625" style="369" customWidth="1"/>
    <col min="13064" max="13064" width="14.125" style="369" customWidth="1"/>
    <col min="13065" max="13065" width="4.50390625" style="369" customWidth="1"/>
    <col min="13066" max="13066" width="9.00390625" style="369" customWidth="1"/>
    <col min="13067" max="13067" width="18.50390625" style="369" customWidth="1"/>
    <col min="13068" max="13068" width="36.375" style="369" customWidth="1"/>
    <col min="13069" max="13073" width="9.00390625" style="369" customWidth="1"/>
    <col min="13074" max="13074" width="19.50390625" style="369" customWidth="1"/>
    <col min="13075" max="13312" width="9.00390625" style="369" customWidth="1"/>
    <col min="13313" max="13313" width="5.375" style="369" customWidth="1"/>
    <col min="13314" max="13314" width="10.875" style="369" customWidth="1"/>
    <col min="13315" max="13315" width="37.00390625" style="369" customWidth="1"/>
    <col min="13316" max="13317" width="6.00390625" style="369" customWidth="1"/>
    <col min="13318" max="13318" width="7.375" style="369" customWidth="1"/>
    <col min="13319" max="13319" width="16.50390625" style="369" customWidth="1"/>
    <col min="13320" max="13320" width="14.125" style="369" customWidth="1"/>
    <col min="13321" max="13321" width="4.50390625" style="369" customWidth="1"/>
    <col min="13322" max="13322" width="9.00390625" style="369" customWidth="1"/>
    <col min="13323" max="13323" width="18.50390625" style="369" customWidth="1"/>
    <col min="13324" max="13324" width="36.375" style="369" customWidth="1"/>
    <col min="13325" max="13329" width="9.00390625" style="369" customWidth="1"/>
    <col min="13330" max="13330" width="19.50390625" style="369" customWidth="1"/>
    <col min="13331" max="13568" width="9.00390625" style="369" customWidth="1"/>
    <col min="13569" max="13569" width="5.375" style="369" customWidth="1"/>
    <col min="13570" max="13570" width="10.875" style="369" customWidth="1"/>
    <col min="13571" max="13571" width="37.00390625" style="369" customWidth="1"/>
    <col min="13572" max="13573" width="6.00390625" style="369" customWidth="1"/>
    <col min="13574" max="13574" width="7.375" style="369" customWidth="1"/>
    <col min="13575" max="13575" width="16.50390625" style="369" customWidth="1"/>
    <col min="13576" max="13576" width="14.125" style="369" customWidth="1"/>
    <col min="13577" max="13577" width="4.50390625" style="369" customWidth="1"/>
    <col min="13578" max="13578" width="9.00390625" style="369" customWidth="1"/>
    <col min="13579" max="13579" width="18.50390625" style="369" customWidth="1"/>
    <col min="13580" max="13580" width="36.375" style="369" customWidth="1"/>
    <col min="13581" max="13585" width="9.00390625" style="369" customWidth="1"/>
    <col min="13586" max="13586" width="19.50390625" style="369" customWidth="1"/>
    <col min="13587" max="13824" width="9.00390625" style="369" customWidth="1"/>
    <col min="13825" max="13825" width="5.375" style="369" customWidth="1"/>
    <col min="13826" max="13826" width="10.875" style="369" customWidth="1"/>
    <col min="13827" max="13827" width="37.00390625" style="369" customWidth="1"/>
    <col min="13828" max="13829" width="6.00390625" style="369" customWidth="1"/>
    <col min="13830" max="13830" width="7.375" style="369" customWidth="1"/>
    <col min="13831" max="13831" width="16.50390625" style="369" customWidth="1"/>
    <col min="13832" max="13832" width="14.125" style="369" customWidth="1"/>
    <col min="13833" max="13833" width="4.50390625" style="369" customWidth="1"/>
    <col min="13834" max="13834" width="9.00390625" style="369" customWidth="1"/>
    <col min="13835" max="13835" width="18.50390625" style="369" customWidth="1"/>
    <col min="13836" max="13836" width="36.375" style="369" customWidth="1"/>
    <col min="13837" max="13841" width="9.00390625" style="369" customWidth="1"/>
    <col min="13842" max="13842" width="19.50390625" style="369" customWidth="1"/>
    <col min="13843" max="14080" width="9.00390625" style="369" customWidth="1"/>
    <col min="14081" max="14081" width="5.375" style="369" customWidth="1"/>
    <col min="14082" max="14082" width="10.875" style="369" customWidth="1"/>
    <col min="14083" max="14083" width="37.00390625" style="369" customWidth="1"/>
    <col min="14084" max="14085" width="6.00390625" style="369" customWidth="1"/>
    <col min="14086" max="14086" width="7.375" style="369" customWidth="1"/>
    <col min="14087" max="14087" width="16.50390625" style="369" customWidth="1"/>
    <col min="14088" max="14088" width="14.125" style="369" customWidth="1"/>
    <col min="14089" max="14089" width="4.50390625" style="369" customWidth="1"/>
    <col min="14090" max="14090" width="9.00390625" style="369" customWidth="1"/>
    <col min="14091" max="14091" width="18.50390625" style="369" customWidth="1"/>
    <col min="14092" max="14092" width="36.375" style="369" customWidth="1"/>
    <col min="14093" max="14097" width="9.00390625" style="369" customWidth="1"/>
    <col min="14098" max="14098" width="19.50390625" style="369" customWidth="1"/>
    <col min="14099" max="14336" width="9.00390625" style="369" customWidth="1"/>
    <col min="14337" max="14337" width="5.375" style="369" customWidth="1"/>
    <col min="14338" max="14338" width="10.875" style="369" customWidth="1"/>
    <col min="14339" max="14339" width="37.00390625" style="369" customWidth="1"/>
    <col min="14340" max="14341" width="6.00390625" style="369" customWidth="1"/>
    <col min="14342" max="14342" width="7.375" style="369" customWidth="1"/>
    <col min="14343" max="14343" width="16.50390625" style="369" customWidth="1"/>
    <col min="14344" max="14344" width="14.125" style="369" customWidth="1"/>
    <col min="14345" max="14345" width="4.50390625" style="369" customWidth="1"/>
    <col min="14346" max="14346" width="9.00390625" style="369" customWidth="1"/>
    <col min="14347" max="14347" width="18.50390625" style="369" customWidth="1"/>
    <col min="14348" max="14348" width="36.375" style="369" customWidth="1"/>
    <col min="14349" max="14353" width="9.00390625" style="369" customWidth="1"/>
    <col min="14354" max="14354" width="19.50390625" style="369" customWidth="1"/>
    <col min="14355" max="14592" width="9.00390625" style="369" customWidth="1"/>
    <col min="14593" max="14593" width="5.375" style="369" customWidth="1"/>
    <col min="14594" max="14594" width="10.875" style="369" customWidth="1"/>
    <col min="14595" max="14595" width="37.00390625" style="369" customWidth="1"/>
    <col min="14596" max="14597" width="6.00390625" style="369" customWidth="1"/>
    <col min="14598" max="14598" width="7.375" style="369" customWidth="1"/>
    <col min="14599" max="14599" width="16.50390625" style="369" customWidth="1"/>
    <col min="14600" max="14600" width="14.125" style="369" customWidth="1"/>
    <col min="14601" max="14601" width="4.50390625" style="369" customWidth="1"/>
    <col min="14602" max="14602" width="9.00390625" style="369" customWidth="1"/>
    <col min="14603" max="14603" width="18.50390625" style="369" customWidth="1"/>
    <col min="14604" max="14604" width="36.375" style="369" customWidth="1"/>
    <col min="14605" max="14609" width="9.00390625" style="369" customWidth="1"/>
    <col min="14610" max="14610" width="19.50390625" style="369" customWidth="1"/>
    <col min="14611" max="14848" width="9.00390625" style="369" customWidth="1"/>
    <col min="14849" max="14849" width="5.375" style="369" customWidth="1"/>
    <col min="14850" max="14850" width="10.875" style="369" customWidth="1"/>
    <col min="14851" max="14851" width="37.00390625" style="369" customWidth="1"/>
    <col min="14852" max="14853" width="6.00390625" style="369" customWidth="1"/>
    <col min="14854" max="14854" width="7.375" style="369" customWidth="1"/>
    <col min="14855" max="14855" width="16.50390625" style="369" customWidth="1"/>
    <col min="14856" max="14856" width="14.125" style="369" customWidth="1"/>
    <col min="14857" max="14857" width="4.50390625" style="369" customWidth="1"/>
    <col min="14858" max="14858" width="9.00390625" style="369" customWidth="1"/>
    <col min="14859" max="14859" width="18.50390625" style="369" customWidth="1"/>
    <col min="14860" max="14860" width="36.375" style="369" customWidth="1"/>
    <col min="14861" max="14865" width="9.00390625" style="369" customWidth="1"/>
    <col min="14866" max="14866" width="19.50390625" style="369" customWidth="1"/>
    <col min="14867" max="15104" width="9.00390625" style="369" customWidth="1"/>
    <col min="15105" max="15105" width="5.375" style="369" customWidth="1"/>
    <col min="15106" max="15106" width="10.875" style="369" customWidth="1"/>
    <col min="15107" max="15107" width="37.00390625" style="369" customWidth="1"/>
    <col min="15108" max="15109" width="6.00390625" style="369" customWidth="1"/>
    <col min="15110" max="15110" width="7.375" style="369" customWidth="1"/>
    <col min="15111" max="15111" width="16.50390625" style="369" customWidth="1"/>
    <col min="15112" max="15112" width="14.125" style="369" customWidth="1"/>
    <col min="15113" max="15113" width="4.50390625" style="369" customWidth="1"/>
    <col min="15114" max="15114" width="9.00390625" style="369" customWidth="1"/>
    <col min="15115" max="15115" width="18.50390625" style="369" customWidth="1"/>
    <col min="15116" max="15116" width="36.375" style="369" customWidth="1"/>
    <col min="15117" max="15121" width="9.00390625" style="369" customWidth="1"/>
    <col min="15122" max="15122" width="19.50390625" style="369" customWidth="1"/>
    <col min="15123" max="15360" width="9.00390625" style="369" customWidth="1"/>
    <col min="15361" max="15361" width="5.375" style="369" customWidth="1"/>
    <col min="15362" max="15362" width="10.875" style="369" customWidth="1"/>
    <col min="15363" max="15363" width="37.00390625" style="369" customWidth="1"/>
    <col min="15364" max="15365" width="6.00390625" style="369" customWidth="1"/>
    <col min="15366" max="15366" width="7.375" style="369" customWidth="1"/>
    <col min="15367" max="15367" width="16.50390625" style="369" customWidth="1"/>
    <col min="15368" max="15368" width="14.125" style="369" customWidth="1"/>
    <col min="15369" max="15369" width="4.50390625" style="369" customWidth="1"/>
    <col min="15370" max="15370" width="9.00390625" style="369" customWidth="1"/>
    <col min="15371" max="15371" width="18.50390625" style="369" customWidth="1"/>
    <col min="15372" max="15372" width="36.375" style="369" customWidth="1"/>
    <col min="15373" max="15377" width="9.00390625" style="369" customWidth="1"/>
    <col min="15378" max="15378" width="19.50390625" style="369" customWidth="1"/>
    <col min="15379" max="15616" width="9.00390625" style="369" customWidth="1"/>
    <col min="15617" max="15617" width="5.375" style="369" customWidth="1"/>
    <col min="15618" max="15618" width="10.875" style="369" customWidth="1"/>
    <col min="15619" max="15619" width="37.00390625" style="369" customWidth="1"/>
    <col min="15620" max="15621" width="6.00390625" style="369" customWidth="1"/>
    <col min="15622" max="15622" width="7.375" style="369" customWidth="1"/>
    <col min="15623" max="15623" width="16.50390625" style="369" customWidth="1"/>
    <col min="15624" max="15624" width="14.125" style="369" customWidth="1"/>
    <col min="15625" max="15625" width="4.50390625" style="369" customWidth="1"/>
    <col min="15626" max="15626" width="9.00390625" style="369" customWidth="1"/>
    <col min="15627" max="15627" width="18.50390625" style="369" customWidth="1"/>
    <col min="15628" max="15628" width="36.375" style="369" customWidth="1"/>
    <col min="15629" max="15633" width="9.00390625" style="369" customWidth="1"/>
    <col min="15634" max="15634" width="19.50390625" style="369" customWidth="1"/>
    <col min="15635" max="15872" width="9.00390625" style="369" customWidth="1"/>
    <col min="15873" max="15873" width="5.375" style="369" customWidth="1"/>
    <col min="15874" max="15874" width="10.875" style="369" customWidth="1"/>
    <col min="15875" max="15875" width="37.00390625" style="369" customWidth="1"/>
    <col min="15876" max="15877" width="6.00390625" style="369" customWidth="1"/>
    <col min="15878" max="15878" width="7.375" style="369" customWidth="1"/>
    <col min="15879" max="15879" width="16.50390625" style="369" customWidth="1"/>
    <col min="15880" max="15880" width="14.125" style="369" customWidth="1"/>
    <col min="15881" max="15881" width="4.50390625" style="369" customWidth="1"/>
    <col min="15882" max="15882" width="9.00390625" style="369" customWidth="1"/>
    <col min="15883" max="15883" width="18.50390625" style="369" customWidth="1"/>
    <col min="15884" max="15884" width="36.375" style="369" customWidth="1"/>
    <col min="15885" max="15889" width="9.00390625" style="369" customWidth="1"/>
    <col min="15890" max="15890" width="19.50390625" style="369" customWidth="1"/>
    <col min="15891" max="16128" width="9.00390625" style="369" customWidth="1"/>
    <col min="16129" max="16129" width="5.375" style="369" customWidth="1"/>
    <col min="16130" max="16130" width="10.875" style="369" customWidth="1"/>
    <col min="16131" max="16131" width="37.00390625" style="369" customWidth="1"/>
    <col min="16132" max="16133" width="6.00390625" style="369" customWidth="1"/>
    <col min="16134" max="16134" width="7.375" style="369" customWidth="1"/>
    <col min="16135" max="16135" width="16.50390625" style="369" customWidth="1"/>
    <col min="16136" max="16136" width="14.125" style="369" customWidth="1"/>
    <col min="16137" max="16137" width="4.50390625" style="369" customWidth="1"/>
    <col min="16138" max="16138" width="9.00390625" style="369" customWidth="1"/>
    <col min="16139" max="16139" width="18.50390625" style="369" customWidth="1"/>
    <col min="16140" max="16140" width="36.375" style="369" customWidth="1"/>
    <col min="16141" max="16145" width="9.00390625" style="369" customWidth="1"/>
    <col min="16146" max="16146" width="19.50390625" style="369" customWidth="1"/>
    <col min="16147" max="16384" width="9.00390625" style="369" customWidth="1"/>
  </cols>
  <sheetData>
    <row r="1" spans="1:7" ht="12.75">
      <c r="A1" s="329"/>
      <c r="B1" s="330" t="s">
        <v>2045</v>
      </c>
      <c r="C1" s="331"/>
      <c r="D1" s="332"/>
      <c r="E1" s="333"/>
      <c r="F1" s="334"/>
      <c r="G1" s="335"/>
    </row>
    <row r="2" spans="2:7" ht="12.75">
      <c r="B2" s="330" t="s">
        <v>1714</v>
      </c>
      <c r="C2" s="331"/>
      <c r="D2" s="332"/>
      <c r="E2" s="333"/>
      <c r="F2" s="334"/>
      <c r="G2" s="335"/>
    </row>
    <row r="3" spans="2:7" ht="12.75">
      <c r="B3" s="330"/>
      <c r="C3" s="331"/>
      <c r="D3" s="332"/>
      <c r="E3" s="333"/>
      <c r="F3" s="334"/>
      <c r="G3" s="335"/>
    </row>
    <row r="4" spans="2:7" ht="12.75">
      <c r="B4" s="330"/>
      <c r="C4" s="331"/>
      <c r="D4" s="332"/>
      <c r="E4" s="333"/>
      <c r="F4" s="334"/>
      <c r="G4" s="335"/>
    </row>
    <row r="5" spans="2:7" ht="12.75">
      <c r="B5" s="330"/>
      <c r="C5" s="331"/>
      <c r="D5" s="332"/>
      <c r="E5" s="333"/>
      <c r="F5" s="334"/>
      <c r="G5" s="335"/>
    </row>
    <row r="6" spans="2:7" ht="12.75">
      <c r="B6" s="330"/>
      <c r="C6" s="331"/>
      <c r="D6" s="332"/>
      <c r="E6" s="333"/>
      <c r="F6" s="334"/>
      <c r="G6" s="335"/>
    </row>
    <row r="7" spans="2:7" ht="12.75">
      <c r="B7" s="330"/>
      <c r="C7" s="331"/>
      <c r="D7" s="332"/>
      <c r="E7" s="333"/>
      <c r="F7" s="334"/>
      <c r="G7" s="335"/>
    </row>
    <row r="8" ht="12.75">
      <c r="B8" s="329"/>
    </row>
    <row r="9" spans="2:3" ht="22.8">
      <c r="B9" s="329"/>
      <c r="C9" s="344" t="s">
        <v>1715</v>
      </c>
    </row>
    <row r="10" spans="2:3" ht="22.8">
      <c r="B10" s="329"/>
      <c r="C10" s="344" t="s">
        <v>2046</v>
      </c>
    </row>
    <row r="11" spans="2:3" ht="22.8">
      <c r="B11" s="329"/>
      <c r="C11" s="344" t="s">
        <v>2047</v>
      </c>
    </row>
    <row r="12" ht="12.75">
      <c r="B12" s="329"/>
    </row>
    <row r="13" ht="12.75">
      <c r="B13" s="329"/>
    </row>
    <row r="14" ht="12.75">
      <c r="B14" s="329"/>
    </row>
    <row r="15" spans="2:8" ht="12.75">
      <c r="B15" s="345" t="s">
        <v>1717</v>
      </c>
      <c r="H15" s="346" t="s">
        <v>1718</v>
      </c>
    </row>
    <row r="18" spans="3:8" ht="12.75">
      <c r="C18" s="348" t="s">
        <v>1727</v>
      </c>
      <c r="H18" s="349">
        <f>H37</f>
        <v>0</v>
      </c>
    </row>
    <row r="19" ht="12.75">
      <c r="H19" s="350"/>
    </row>
    <row r="20" spans="3:8" ht="12.75">
      <c r="C20" s="348"/>
      <c r="H20" s="349"/>
    </row>
    <row r="21" ht="12.75">
      <c r="H21" s="350"/>
    </row>
    <row r="22" spans="3:8" ht="12.75">
      <c r="C22" s="348" t="s">
        <v>1720</v>
      </c>
      <c r="H22" s="349">
        <f>H39</f>
        <v>0</v>
      </c>
    </row>
    <row r="23" ht="12.75">
      <c r="H23" s="350"/>
    </row>
    <row r="24" ht="12.75">
      <c r="H24" s="350"/>
    </row>
    <row r="25" ht="12.75">
      <c r="H25" s="350"/>
    </row>
    <row r="26" spans="3:8" ht="12.75">
      <c r="C26" s="348" t="s">
        <v>1721</v>
      </c>
      <c r="H26" s="349">
        <f>SUM(H18:H25)</f>
        <v>0</v>
      </c>
    </row>
    <row r="27" ht="12.75">
      <c r="H27" s="350"/>
    </row>
    <row r="29" ht="12.75">
      <c r="C29" s="348" t="s">
        <v>1722</v>
      </c>
    </row>
    <row r="31" spans="3:9" ht="12.75">
      <c r="C31" s="340" t="s">
        <v>1723</v>
      </c>
      <c r="G31" s="351">
        <f>H68</f>
        <v>0</v>
      </c>
      <c r="H31" s="352"/>
      <c r="I31" s="353"/>
    </row>
    <row r="32" spans="3:9" ht="12.75">
      <c r="C32" s="340" t="s">
        <v>1724</v>
      </c>
      <c r="G32" s="351">
        <f>H101</f>
        <v>0</v>
      </c>
      <c r="H32" s="352"/>
      <c r="I32" s="353"/>
    </row>
    <row r="33" spans="3:9" ht="12.75">
      <c r="C33" s="340" t="s">
        <v>2048</v>
      </c>
      <c r="G33" s="351">
        <f>H117</f>
        <v>0</v>
      </c>
      <c r="H33" s="352"/>
      <c r="I33" s="353"/>
    </row>
    <row r="34" spans="3:9" ht="12.75">
      <c r="C34" s="340" t="s">
        <v>2049</v>
      </c>
      <c r="G34" s="351">
        <f>H134</f>
        <v>0</v>
      </c>
      <c r="H34" s="352"/>
      <c r="I34" s="353"/>
    </row>
    <row r="35" spans="3:9" ht="12.75">
      <c r="C35" s="340" t="s">
        <v>1726</v>
      </c>
      <c r="G35" s="351">
        <f>H146</f>
        <v>0</v>
      </c>
      <c r="H35" s="352"/>
      <c r="I35" s="353"/>
    </row>
    <row r="36" spans="3:9" ht="12.75">
      <c r="C36" s="340" t="s">
        <v>2050</v>
      </c>
      <c r="G36" s="351">
        <v>0</v>
      </c>
      <c r="H36" s="352"/>
      <c r="I36" s="353"/>
    </row>
    <row r="37" spans="3:9" ht="12.75">
      <c r="C37" s="348" t="s">
        <v>1727</v>
      </c>
      <c r="G37" s="354"/>
      <c r="H37" s="355">
        <f>SUM(G31:G36)</f>
        <v>0</v>
      </c>
      <c r="I37" s="353"/>
    </row>
    <row r="38" spans="3:10" ht="12.75">
      <c r="C38" s="340" t="s">
        <v>1730</v>
      </c>
      <c r="G38" s="351">
        <f>H47</f>
        <v>0</v>
      </c>
      <c r="H38" s="352"/>
      <c r="I38" s="353"/>
      <c r="J38" s="348"/>
    </row>
    <row r="39" spans="3:9" ht="12.75">
      <c r="C39" s="348" t="s">
        <v>1720</v>
      </c>
      <c r="G39" s="354"/>
      <c r="H39" s="355">
        <f>G38</f>
        <v>0</v>
      </c>
      <c r="I39" s="353"/>
    </row>
    <row r="40" spans="3:9" ht="12.75">
      <c r="C40"/>
      <c r="D40"/>
      <c r="E40"/>
      <c r="F40"/>
      <c r="G40"/>
      <c r="H40"/>
      <c r="I40"/>
    </row>
    <row r="41" spans="2:3" ht="12.75">
      <c r="B41" s="329" t="s">
        <v>1729</v>
      </c>
      <c r="C41" s="348" t="s">
        <v>1730</v>
      </c>
    </row>
    <row r="42" spans="2:3" ht="12.75">
      <c r="B42" s="329" t="s">
        <v>1731</v>
      </c>
      <c r="C42" s="340" t="s">
        <v>1732</v>
      </c>
    </row>
    <row r="43" spans="1:8" ht="12.75">
      <c r="A43" s="359"/>
      <c r="B43" s="329" t="s">
        <v>2051</v>
      </c>
      <c r="C43" s="340" t="s">
        <v>1733</v>
      </c>
      <c r="D43" s="360" t="s">
        <v>1</v>
      </c>
      <c r="E43" s="359" t="s">
        <v>1734</v>
      </c>
      <c r="F43" s="437" t="s">
        <v>1735</v>
      </c>
      <c r="G43" s="362" t="s">
        <v>1736</v>
      </c>
      <c r="H43" s="363" t="s">
        <v>1737</v>
      </c>
    </row>
    <row r="44" spans="1:8" ht="12.75">
      <c r="A44" s="359"/>
      <c r="B44" s="329" t="s">
        <v>1</v>
      </c>
      <c r="C44" s="340" t="s">
        <v>2052</v>
      </c>
      <c r="E44" s="359" t="s">
        <v>98</v>
      </c>
      <c r="F44" s="437">
        <v>6</v>
      </c>
      <c r="G44" s="362"/>
      <c r="H44" s="363">
        <f>F44*G44</f>
        <v>0</v>
      </c>
    </row>
    <row r="45" spans="1:8" ht="12.75">
      <c r="A45" s="359"/>
      <c r="B45" s="329" t="s">
        <v>1</v>
      </c>
      <c r="C45" s="340" t="s">
        <v>1739</v>
      </c>
      <c r="E45" s="359" t="s">
        <v>1740</v>
      </c>
      <c r="F45" s="437">
        <v>2</v>
      </c>
      <c r="G45" s="362"/>
      <c r="H45" s="363">
        <f>F45*G45</f>
        <v>0</v>
      </c>
    </row>
    <row r="46" spans="1:8" ht="12.75">
      <c r="A46" s="359"/>
      <c r="F46" s="438"/>
      <c r="H46" s="363" t="s">
        <v>1741</v>
      </c>
    </row>
    <row r="47" spans="1:8" ht="12.75">
      <c r="A47" s="359"/>
      <c r="B47" s="329" t="s">
        <v>1742</v>
      </c>
      <c r="C47" s="340" t="s">
        <v>1728</v>
      </c>
      <c r="F47" s="438"/>
      <c r="H47" s="439">
        <f>SUM(H44:H46)</f>
        <v>0</v>
      </c>
    </row>
    <row r="48" ht="12.75">
      <c r="F48" s="438"/>
    </row>
    <row r="49" spans="1:6" ht="12.75">
      <c r="A49" s="359"/>
      <c r="F49" s="438"/>
    </row>
    <row r="50" spans="2:6" ht="12.75">
      <c r="B50" s="329" t="s">
        <v>1729</v>
      </c>
      <c r="C50" s="348" t="s">
        <v>1743</v>
      </c>
      <c r="F50" s="438"/>
    </row>
    <row r="51" spans="2:6" ht="12.75">
      <c r="B51" s="329" t="s">
        <v>1731</v>
      </c>
      <c r="C51" s="348" t="s">
        <v>1744</v>
      </c>
      <c r="F51" s="438"/>
    </row>
    <row r="52" spans="2:8" ht="12.75">
      <c r="B52" s="329"/>
      <c r="C52" s="340" t="s">
        <v>1733</v>
      </c>
      <c r="D52" s="360" t="s">
        <v>1</v>
      </c>
      <c r="E52" s="359" t="s">
        <v>1734</v>
      </c>
      <c r="F52" s="437" t="s">
        <v>1735</v>
      </c>
      <c r="G52" s="362" t="s">
        <v>1745</v>
      </c>
      <c r="H52" s="363" t="s">
        <v>1746</v>
      </c>
    </row>
    <row r="53" spans="1:8" ht="12.75">
      <c r="A53" s="359"/>
      <c r="B53" s="329"/>
      <c r="C53" s="340" t="s">
        <v>1747</v>
      </c>
      <c r="E53" s="359" t="s">
        <v>201</v>
      </c>
      <c r="F53" s="440">
        <v>50</v>
      </c>
      <c r="G53" s="362"/>
      <c r="H53" s="366">
        <f aca="true" t="shared" si="0" ref="H53:H63">F53*G53</f>
        <v>0</v>
      </c>
    </row>
    <row r="54" spans="1:8" ht="12.75">
      <c r="A54" s="359"/>
      <c r="B54" s="329"/>
      <c r="C54" s="340" t="s">
        <v>2053</v>
      </c>
      <c r="E54" s="359" t="s">
        <v>363</v>
      </c>
      <c r="F54" s="437">
        <v>3</v>
      </c>
      <c r="G54" s="362"/>
      <c r="H54" s="366">
        <f t="shared" si="0"/>
        <v>0</v>
      </c>
    </row>
    <row r="55" spans="1:8" ht="12.75">
      <c r="A55" s="359"/>
      <c r="B55" s="329"/>
      <c r="C55" s="340" t="s">
        <v>2054</v>
      </c>
      <c r="E55" s="359" t="s">
        <v>363</v>
      </c>
      <c r="F55" s="437">
        <v>4</v>
      </c>
      <c r="G55" s="362"/>
      <c r="H55" s="366">
        <f t="shared" si="0"/>
        <v>0</v>
      </c>
    </row>
    <row r="56" spans="1:8" ht="12.75">
      <c r="A56" s="359"/>
      <c r="B56" s="329"/>
      <c r="C56" s="340" t="s">
        <v>1750</v>
      </c>
      <c r="E56" s="359" t="s">
        <v>201</v>
      </c>
      <c r="F56" s="437">
        <v>0.5</v>
      </c>
      <c r="G56" s="362"/>
      <c r="H56" s="366">
        <f t="shared" si="0"/>
        <v>0</v>
      </c>
    </row>
    <row r="57" spans="1:8" ht="12.75">
      <c r="A57" s="359"/>
      <c r="B57" s="329"/>
      <c r="C57" s="340" t="s">
        <v>2055</v>
      </c>
      <c r="E57" s="359" t="s">
        <v>201</v>
      </c>
      <c r="F57" s="437">
        <v>100</v>
      </c>
      <c r="G57" s="362"/>
      <c r="H57" s="366">
        <f t="shared" si="0"/>
        <v>0</v>
      </c>
    </row>
    <row r="58" spans="1:8" ht="12.75">
      <c r="A58" s="359"/>
      <c r="B58" s="329"/>
      <c r="C58" s="441" t="s">
        <v>2056</v>
      </c>
      <c r="E58" s="359" t="s">
        <v>363</v>
      </c>
      <c r="F58" s="437">
        <v>3</v>
      </c>
      <c r="G58" s="362"/>
      <c r="H58" s="366">
        <f t="shared" si="0"/>
        <v>0</v>
      </c>
    </row>
    <row r="59" spans="1:8" ht="12.75">
      <c r="A59" s="359"/>
      <c r="B59" s="329"/>
      <c r="C59" s="340" t="s">
        <v>2057</v>
      </c>
      <c r="E59" s="359" t="s">
        <v>363</v>
      </c>
      <c r="F59" s="437">
        <v>6</v>
      </c>
      <c r="G59" s="362"/>
      <c r="H59" s="366">
        <f t="shared" si="0"/>
        <v>0</v>
      </c>
    </row>
    <row r="60" spans="1:12" ht="12.75">
      <c r="A60" s="359"/>
      <c r="B60" s="329"/>
      <c r="C60" s="442" t="s">
        <v>2058</v>
      </c>
      <c r="E60" s="359" t="s">
        <v>363</v>
      </c>
      <c r="F60" s="437">
        <v>1</v>
      </c>
      <c r="G60" s="362"/>
      <c r="H60" s="366">
        <f t="shared" si="0"/>
        <v>0</v>
      </c>
      <c r="L60" s="369">
        <v>320</v>
      </c>
    </row>
    <row r="61" spans="1:12" ht="12.75">
      <c r="A61" s="359"/>
      <c r="C61" s="340" t="s">
        <v>2059</v>
      </c>
      <c r="E61" s="359" t="s">
        <v>363</v>
      </c>
      <c r="F61" s="437">
        <v>1</v>
      </c>
      <c r="H61" s="366">
        <f t="shared" si="0"/>
        <v>0</v>
      </c>
      <c r="L61" s="369">
        <v>350</v>
      </c>
    </row>
    <row r="62" spans="1:23" ht="12.75">
      <c r="A62" s="359"/>
      <c r="C62" s="340" t="s">
        <v>2060</v>
      </c>
      <c r="E62" s="359" t="s">
        <v>363</v>
      </c>
      <c r="F62" s="437">
        <v>1</v>
      </c>
      <c r="H62" s="366">
        <f t="shared" si="0"/>
        <v>0</v>
      </c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</row>
    <row r="63" spans="1:23" ht="12.75">
      <c r="A63" s="359"/>
      <c r="C63" s="340" t="s">
        <v>2061</v>
      </c>
      <c r="E63" s="359" t="s">
        <v>363</v>
      </c>
      <c r="F63" s="437">
        <v>2</v>
      </c>
      <c r="H63" s="366">
        <f t="shared" si="0"/>
        <v>0</v>
      </c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</row>
    <row r="64" spans="1:23" ht="12.75">
      <c r="A64" s="359"/>
      <c r="F64" s="438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</row>
    <row r="65" spans="1:23" ht="12.75">
      <c r="A65" s="359"/>
      <c r="B65" s="329" t="s">
        <v>1742</v>
      </c>
      <c r="C65" s="340" t="s">
        <v>1752</v>
      </c>
      <c r="F65" s="438"/>
      <c r="H65" s="366">
        <f>SUM(H53:H63)</f>
        <v>0</v>
      </c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</row>
    <row r="66" spans="2:23" ht="12.75">
      <c r="B66" s="329"/>
      <c r="C66" s="340" t="s">
        <v>1753</v>
      </c>
      <c r="F66" s="438"/>
      <c r="H66" s="366">
        <f>H65/60</f>
        <v>0</v>
      </c>
      <c r="L66" s="443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</row>
    <row r="67" spans="1:23" ht="12.75">
      <c r="A67" s="359"/>
      <c r="F67" s="438"/>
      <c r="H67" s="366" t="s">
        <v>1741</v>
      </c>
      <c r="L67" s="443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</row>
    <row r="68" spans="2:23" ht="12.75">
      <c r="B68" s="329" t="s">
        <v>1742</v>
      </c>
      <c r="C68" s="340" t="s">
        <v>1754</v>
      </c>
      <c r="D68" s="360"/>
      <c r="E68" s="359"/>
      <c r="F68" s="438"/>
      <c r="H68" s="364">
        <f>SUM(H66*L60)</f>
        <v>0</v>
      </c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</row>
    <row r="69" spans="6:23" ht="12.75">
      <c r="F69" s="438"/>
      <c r="H69" s="368"/>
      <c r="K69" s="372"/>
      <c r="L69" s="37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</row>
    <row r="70" spans="2:23" ht="12.75">
      <c r="B70" s="329" t="s">
        <v>1729</v>
      </c>
      <c r="C70" s="348" t="s">
        <v>1755</v>
      </c>
      <c r="F70" s="438"/>
      <c r="H70" s="368"/>
      <c r="K70" s="372"/>
      <c r="L70" s="373"/>
      <c r="M70" s="374"/>
      <c r="N70" s="374"/>
      <c r="O70" s="443"/>
      <c r="P70" s="443"/>
      <c r="Q70" s="443"/>
      <c r="R70" s="443"/>
      <c r="S70" s="443"/>
      <c r="T70" s="443"/>
      <c r="U70" s="443"/>
      <c r="V70" s="443"/>
      <c r="W70" s="443"/>
    </row>
    <row r="71" spans="2:23" ht="12.75">
      <c r="B71" s="329" t="s">
        <v>1</v>
      </c>
      <c r="C71" s="348" t="s">
        <v>1756</v>
      </c>
      <c r="F71" s="438"/>
      <c r="H71" s="368"/>
      <c r="K71" s="372"/>
      <c r="L71" s="373"/>
      <c r="M71" s="374"/>
      <c r="N71" s="374"/>
      <c r="O71" s="443"/>
      <c r="P71" s="443"/>
      <c r="Q71" s="443"/>
      <c r="R71" s="443"/>
      <c r="S71" s="443"/>
      <c r="T71" s="443"/>
      <c r="U71" s="443"/>
      <c r="V71" s="443"/>
      <c r="W71" s="443"/>
    </row>
    <row r="72" spans="1:23" ht="12.75">
      <c r="A72" s="359"/>
      <c r="C72" s="340" t="s">
        <v>1733</v>
      </c>
      <c r="D72" s="360" t="s">
        <v>1</v>
      </c>
      <c r="E72" s="359" t="s">
        <v>1734</v>
      </c>
      <c r="F72" s="437" t="s">
        <v>1735</v>
      </c>
      <c r="G72" s="362" t="s">
        <v>1736</v>
      </c>
      <c r="H72" s="366" t="s">
        <v>1737</v>
      </c>
      <c r="K72" s="372"/>
      <c r="L72" s="373"/>
      <c r="M72" s="374"/>
      <c r="N72" s="374"/>
      <c r="O72" s="443"/>
      <c r="P72" s="443"/>
      <c r="Q72" s="443"/>
      <c r="R72" s="443"/>
      <c r="S72" s="443"/>
      <c r="T72" s="443"/>
      <c r="U72" s="443"/>
      <c r="V72" s="443"/>
      <c r="W72" s="443"/>
    </row>
    <row r="73" spans="1:23" ht="12.75">
      <c r="A73" s="359"/>
      <c r="C73" s="348" t="s">
        <v>2062</v>
      </c>
      <c r="F73" s="438"/>
      <c r="K73" s="372"/>
      <c r="L73" s="373"/>
      <c r="M73" s="374"/>
      <c r="N73" s="374"/>
      <c r="O73" s="443"/>
      <c r="P73" s="443"/>
      <c r="Q73" s="443"/>
      <c r="R73" s="443"/>
      <c r="S73" s="443"/>
      <c r="T73" s="443"/>
      <c r="U73" s="443"/>
      <c r="V73" s="443"/>
      <c r="W73" s="443"/>
    </row>
    <row r="74" spans="1:23" ht="12.75">
      <c r="A74" s="359"/>
      <c r="C74" s="441" t="s">
        <v>2063</v>
      </c>
      <c r="E74" s="359" t="s">
        <v>363</v>
      </c>
      <c r="F74" s="437">
        <v>3</v>
      </c>
      <c r="G74" s="362"/>
      <c r="H74" s="444">
        <f>F74*G74</f>
        <v>0</v>
      </c>
      <c r="K74" s="372"/>
      <c r="L74" s="373"/>
      <c r="M74" s="374"/>
      <c r="N74" s="374"/>
      <c r="O74" s="443"/>
      <c r="P74" s="443"/>
      <c r="Q74" s="443"/>
      <c r="R74" s="443"/>
      <c r="S74" s="443"/>
      <c r="T74" s="443"/>
      <c r="U74" s="443"/>
      <c r="V74" s="443"/>
      <c r="W74" s="443"/>
    </row>
    <row r="75" spans="1:23" ht="12.75">
      <c r="A75" s="359"/>
      <c r="C75" s="348" t="s">
        <v>2064</v>
      </c>
      <c r="F75" s="438"/>
      <c r="H75" s="352"/>
      <c r="K75" s="372"/>
      <c r="L75" s="373"/>
      <c r="M75" s="374"/>
      <c r="N75" s="374"/>
      <c r="O75" s="443"/>
      <c r="P75" s="443"/>
      <c r="Q75" s="443"/>
      <c r="R75" s="443"/>
      <c r="S75" s="443"/>
      <c r="T75" s="443"/>
      <c r="U75" s="443"/>
      <c r="V75" s="443"/>
      <c r="W75" s="443"/>
    </row>
    <row r="76" spans="1:23" ht="12.75">
      <c r="A76" s="359"/>
      <c r="C76" s="441" t="s">
        <v>2065</v>
      </c>
      <c r="E76" s="359" t="s">
        <v>201</v>
      </c>
      <c r="F76" s="440">
        <v>100</v>
      </c>
      <c r="G76" s="362"/>
      <c r="H76" s="366">
        <f>F76*G76</f>
        <v>0</v>
      </c>
      <c r="K76" s="372"/>
      <c r="L76" s="373"/>
      <c r="M76" s="374"/>
      <c r="N76" s="374"/>
      <c r="O76" s="443"/>
      <c r="P76" s="443"/>
      <c r="Q76" s="443"/>
      <c r="R76" s="443"/>
      <c r="S76" s="443"/>
      <c r="T76" s="443"/>
      <c r="U76" s="443"/>
      <c r="V76" s="443"/>
      <c r="W76" s="443"/>
    </row>
    <row r="77" spans="3:23" ht="12.75">
      <c r="C77" s="348" t="s">
        <v>2066</v>
      </c>
      <c r="E77" s="359" t="s">
        <v>1</v>
      </c>
      <c r="F77" s="437" t="s">
        <v>1</v>
      </c>
      <c r="G77" s="362"/>
      <c r="H77" s="366" t="s">
        <v>1</v>
      </c>
      <c r="K77" s="372"/>
      <c r="L77" s="373"/>
      <c r="M77" s="374"/>
      <c r="N77" s="374"/>
      <c r="O77" s="443"/>
      <c r="P77" s="443"/>
      <c r="Q77" s="443"/>
      <c r="R77" s="443"/>
      <c r="S77" s="443"/>
      <c r="T77" s="443"/>
      <c r="U77" s="443"/>
      <c r="V77" s="443"/>
      <c r="W77" s="443"/>
    </row>
    <row r="78" spans="1:23" ht="12.75">
      <c r="A78" s="359"/>
      <c r="C78" s="373" t="s">
        <v>2067</v>
      </c>
      <c r="E78" s="359" t="s">
        <v>363</v>
      </c>
      <c r="F78" s="437">
        <v>1</v>
      </c>
      <c r="G78" s="362"/>
      <c r="H78" s="444">
        <f>F78*G78</f>
        <v>0</v>
      </c>
      <c r="K78" s="372"/>
      <c r="L78" s="373"/>
      <c r="M78" s="374"/>
      <c r="N78" s="374"/>
      <c r="O78" s="443"/>
      <c r="P78" s="443"/>
      <c r="Q78" s="443"/>
      <c r="R78" s="443"/>
      <c r="S78" s="443"/>
      <c r="T78" s="443"/>
      <c r="U78" s="443"/>
      <c r="V78" s="443"/>
      <c r="W78" s="443"/>
    </row>
    <row r="79" spans="3:23" ht="12.75">
      <c r="C79" s="373" t="s">
        <v>2068</v>
      </c>
      <c r="E79" s="359" t="s">
        <v>363</v>
      </c>
      <c r="F79" s="437">
        <v>1</v>
      </c>
      <c r="G79" s="362"/>
      <c r="H79" s="444">
        <f>F79*G79</f>
        <v>0</v>
      </c>
      <c r="K79" s="372"/>
      <c r="L79" s="373"/>
      <c r="M79" s="374"/>
      <c r="N79" s="374"/>
      <c r="O79" s="443"/>
      <c r="P79" s="443"/>
      <c r="Q79" s="443"/>
      <c r="R79" s="443"/>
      <c r="S79" s="443"/>
      <c r="T79" s="443"/>
      <c r="U79" s="443"/>
      <c r="V79" s="443"/>
      <c r="W79" s="443"/>
    </row>
    <row r="80" spans="3:23" ht="12.75">
      <c r="C80" s="441" t="s">
        <v>2069</v>
      </c>
      <c r="E80" s="359" t="s">
        <v>363</v>
      </c>
      <c r="F80" s="437">
        <v>3</v>
      </c>
      <c r="G80" s="362"/>
      <c r="H80" s="444">
        <f>F80*G80</f>
        <v>0</v>
      </c>
      <c r="K80" s="372"/>
      <c r="L80" s="373"/>
      <c r="M80" s="374"/>
      <c r="N80" s="374"/>
      <c r="O80" s="443"/>
      <c r="P80" s="443"/>
      <c r="Q80" s="443"/>
      <c r="R80" s="443"/>
      <c r="S80" s="443"/>
      <c r="T80" s="443"/>
      <c r="U80" s="443"/>
      <c r="V80" s="443"/>
      <c r="W80" s="443"/>
    </row>
    <row r="81" spans="3:23" ht="12.75">
      <c r="C81" s="441" t="s">
        <v>2070</v>
      </c>
      <c r="E81" s="359" t="s">
        <v>363</v>
      </c>
      <c r="F81" s="437">
        <v>3</v>
      </c>
      <c r="G81" s="362"/>
      <c r="H81" s="444">
        <f>F81*G81</f>
        <v>0</v>
      </c>
      <c r="K81" s="372"/>
      <c r="L81" s="373"/>
      <c r="M81" s="374"/>
      <c r="N81" s="374"/>
      <c r="O81" s="443"/>
      <c r="P81" s="443"/>
      <c r="Q81" s="443"/>
      <c r="R81" s="443"/>
      <c r="S81" s="443"/>
      <c r="T81" s="443"/>
      <c r="U81" s="443"/>
      <c r="V81" s="443"/>
      <c r="W81" s="443"/>
    </row>
    <row r="82" spans="3:23" ht="12.75">
      <c r="C82" s="441" t="s">
        <v>2071</v>
      </c>
      <c r="E82" s="359" t="s">
        <v>363</v>
      </c>
      <c r="F82" s="437">
        <v>2</v>
      </c>
      <c r="G82" s="362"/>
      <c r="H82" s="444">
        <f>F82*G82</f>
        <v>0</v>
      </c>
      <c r="K82" s="372"/>
      <c r="L82" s="373"/>
      <c r="M82" s="374"/>
      <c r="N82" s="374"/>
      <c r="O82" s="443"/>
      <c r="P82" s="443"/>
      <c r="Q82" s="443"/>
      <c r="R82" s="443"/>
      <c r="S82" s="443"/>
      <c r="T82" s="443"/>
      <c r="U82" s="443"/>
      <c r="V82" s="443"/>
      <c r="W82" s="443"/>
    </row>
    <row r="83" spans="2:23" ht="12.75">
      <c r="B83" s="329"/>
      <c r="C83" s="348" t="s">
        <v>2072</v>
      </c>
      <c r="F83" s="438"/>
      <c r="H83" s="357"/>
      <c r="K83" s="372"/>
      <c r="L83" s="373"/>
      <c r="M83" s="374"/>
      <c r="N83" s="374"/>
      <c r="O83" s="443"/>
      <c r="P83" s="443"/>
      <c r="Q83" s="443"/>
      <c r="R83" s="443"/>
      <c r="S83" s="443"/>
      <c r="T83" s="443"/>
      <c r="U83" s="443"/>
      <c r="V83" s="443"/>
      <c r="W83" s="443"/>
    </row>
    <row r="84" spans="1:23" ht="12.75">
      <c r="A84" s="359"/>
      <c r="B84" s="329"/>
      <c r="C84" s="373" t="s">
        <v>2073</v>
      </c>
      <c r="E84" s="359" t="s">
        <v>363</v>
      </c>
      <c r="F84" s="437">
        <v>1</v>
      </c>
      <c r="G84" s="362"/>
      <c r="H84" s="444">
        <f>F84*G84</f>
        <v>0</v>
      </c>
      <c r="K84" s="372"/>
      <c r="L84" s="373"/>
      <c r="M84" s="374"/>
      <c r="N84" s="374"/>
      <c r="O84" s="443"/>
      <c r="P84" s="443"/>
      <c r="Q84" s="443"/>
      <c r="R84" s="443"/>
      <c r="S84" s="443"/>
      <c r="T84" s="443"/>
      <c r="U84" s="443"/>
      <c r="V84" s="443"/>
      <c r="W84" s="443"/>
    </row>
    <row r="85" spans="1:23" ht="12.75">
      <c r="A85" s="359"/>
      <c r="B85" s="329"/>
      <c r="C85" s="373" t="s">
        <v>2074</v>
      </c>
      <c r="E85" s="359" t="s">
        <v>363</v>
      </c>
      <c r="F85" s="437">
        <v>1</v>
      </c>
      <c r="G85" s="362"/>
      <c r="H85" s="444">
        <f>F85*G85</f>
        <v>0</v>
      </c>
      <c r="K85" s="372"/>
      <c r="L85" s="373"/>
      <c r="M85" s="374"/>
      <c r="N85" s="374"/>
      <c r="O85" s="443"/>
      <c r="P85" s="443"/>
      <c r="Q85" s="443"/>
      <c r="R85" s="443"/>
      <c r="S85" s="443"/>
      <c r="T85" s="443"/>
      <c r="U85" s="443"/>
      <c r="V85" s="443"/>
      <c r="W85" s="443"/>
    </row>
    <row r="86" spans="1:23" ht="12.75">
      <c r="A86" s="359"/>
      <c r="B86" s="329"/>
      <c r="C86" s="373" t="s">
        <v>2075</v>
      </c>
      <c r="E86" s="359" t="s">
        <v>363</v>
      </c>
      <c r="F86" s="437">
        <v>1</v>
      </c>
      <c r="G86" s="362"/>
      <c r="H86" s="444">
        <f>F86*G86</f>
        <v>0</v>
      </c>
      <c r="K86" s="372"/>
      <c r="L86" s="373"/>
      <c r="M86" s="374"/>
      <c r="N86" s="374"/>
      <c r="O86" s="443"/>
      <c r="P86" s="443"/>
      <c r="Q86" s="443"/>
      <c r="R86" s="443"/>
      <c r="S86" s="443"/>
      <c r="T86" s="443"/>
      <c r="U86" s="443"/>
      <c r="V86" s="443"/>
      <c r="W86" s="443"/>
    </row>
    <row r="87" spans="1:23" ht="13.5" customHeight="1">
      <c r="A87" s="359"/>
      <c r="B87" s="329"/>
      <c r="C87" s="373" t="s">
        <v>2076</v>
      </c>
      <c r="E87" s="359" t="s">
        <v>363</v>
      </c>
      <c r="F87" s="437">
        <v>1</v>
      </c>
      <c r="G87" s="362"/>
      <c r="H87" s="444">
        <f>F87*G87</f>
        <v>0</v>
      </c>
      <c r="L87" s="443"/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</row>
    <row r="88" spans="2:23" ht="13.5" customHeight="1">
      <c r="B88" s="329"/>
      <c r="C88" s="445" t="s">
        <v>2077</v>
      </c>
      <c r="E88" s="359" t="s">
        <v>363</v>
      </c>
      <c r="F88" s="437">
        <v>1</v>
      </c>
      <c r="G88" s="362"/>
      <c r="H88" s="444">
        <f>F88*G88</f>
        <v>0</v>
      </c>
      <c r="L88" s="443"/>
      <c r="M88" s="443"/>
      <c r="N88" s="443"/>
      <c r="O88" s="375"/>
      <c r="P88" s="376"/>
      <c r="Q88" s="376"/>
      <c r="R88" s="377"/>
      <c r="S88" s="443"/>
      <c r="T88" s="443"/>
      <c r="U88" s="443"/>
      <c r="V88" s="443"/>
      <c r="W88" s="443"/>
    </row>
    <row r="89" spans="1:23" ht="13.5" customHeight="1">
      <c r="A89" s="359"/>
      <c r="B89" s="329"/>
      <c r="C89" s="348" t="s">
        <v>2078</v>
      </c>
      <c r="F89" s="438"/>
      <c r="H89" s="357"/>
      <c r="L89" s="443"/>
      <c r="M89" s="443"/>
      <c r="N89" s="443"/>
      <c r="O89" s="375"/>
      <c r="P89" s="376"/>
      <c r="Q89" s="376"/>
      <c r="R89" s="377"/>
      <c r="S89" s="443"/>
      <c r="T89" s="443"/>
      <c r="U89" s="443"/>
      <c r="V89" s="443"/>
      <c r="W89" s="443"/>
    </row>
    <row r="90" spans="1:23" ht="12.75">
      <c r="A90" s="359"/>
      <c r="B90" s="329"/>
      <c r="C90" s="441" t="s">
        <v>2079</v>
      </c>
      <c r="E90" s="359" t="s">
        <v>363</v>
      </c>
      <c r="F90" s="437">
        <v>1</v>
      </c>
      <c r="G90" s="362"/>
      <c r="H90" s="444">
        <f aca="true" t="shared" si="1" ref="H90:H95">F90*G90</f>
        <v>0</v>
      </c>
      <c r="L90" s="443"/>
      <c r="M90" s="443"/>
      <c r="N90" s="443"/>
      <c r="O90" s="375"/>
      <c r="P90" s="376"/>
      <c r="Q90" s="376"/>
      <c r="R90" s="377"/>
      <c r="S90" s="443"/>
      <c r="T90" s="443"/>
      <c r="U90" s="443"/>
      <c r="V90" s="443"/>
      <c r="W90" s="443"/>
    </row>
    <row r="91" spans="1:23" ht="16.5" customHeight="1">
      <c r="A91" s="359"/>
      <c r="B91" s="329"/>
      <c r="C91" s="441" t="s">
        <v>2080</v>
      </c>
      <c r="E91" s="359" t="s">
        <v>363</v>
      </c>
      <c r="F91" s="437">
        <v>1</v>
      </c>
      <c r="G91" s="362"/>
      <c r="H91" s="444">
        <f t="shared" si="1"/>
        <v>0</v>
      </c>
      <c r="L91" s="443"/>
      <c r="M91" s="443"/>
      <c r="N91" s="443"/>
      <c r="O91" s="375"/>
      <c r="P91" s="376"/>
      <c r="Q91" s="376"/>
      <c r="R91" s="377"/>
      <c r="S91" s="443"/>
      <c r="T91" s="443"/>
      <c r="U91" s="443"/>
      <c r="V91" s="443"/>
      <c r="W91" s="443"/>
    </row>
    <row r="92" spans="1:23" ht="14.25" customHeight="1">
      <c r="A92" s="359"/>
      <c r="B92" s="329"/>
      <c r="C92" s="442" t="s">
        <v>2081</v>
      </c>
      <c r="E92" s="359" t="s">
        <v>363</v>
      </c>
      <c r="F92" s="437">
        <v>1</v>
      </c>
      <c r="G92" s="362"/>
      <c r="H92" s="444">
        <f t="shared" si="1"/>
        <v>0</v>
      </c>
      <c r="K92" s="372"/>
      <c r="L92" s="373"/>
      <c r="M92" s="374"/>
      <c r="N92" s="374"/>
      <c r="O92" s="375"/>
      <c r="P92" s="376"/>
      <c r="Q92" s="376"/>
      <c r="R92" s="377"/>
      <c r="S92" s="443"/>
      <c r="T92" s="443"/>
      <c r="U92" s="443"/>
      <c r="V92" s="443"/>
      <c r="W92" s="443"/>
    </row>
    <row r="93" spans="1:23" ht="15.75" customHeight="1">
      <c r="A93" s="359"/>
      <c r="B93" s="329"/>
      <c r="C93" s="442" t="s">
        <v>2082</v>
      </c>
      <c r="E93" s="359" t="s">
        <v>363</v>
      </c>
      <c r="F93" s="437">
        <v>6</v>
      </c>
      <c r="G93" s="362"/>
      <c r="H93" s="444">
        <f t="shared" si="1"/>
        <v>0</v>
      </c>
      <c r="K93" s="372"/>
      <c r="L93" s="373"/>
      <c r="M93" s="374"/>
      <c r="N93" s="374"/>
      <c r="O93" s="375"/>
      <c r="P93" s="376"/>
      <c r="Q93" s="376"/>
      <c r="R93" s="377"/>
      <c r="S93" s="443"/>
      <c r="T93" s="443"/>
      <c r="U93" s="443"/>
      <c r="V93" s="443"/>
      <c r="W93" s="443"/>
    </row>
    <row r="94" spans="1:23" ht="15.75" customHeight="1">
      <c r="A94" s="359"/>
      <c r="B94" s="329"/>
      <c r="C94" s="340" t="s">
        <v>2083</v>
      </c>
      <c r="E94" s="359" t="s">
        <v>363</v>
      </c>
      <c r="F94" s="437">
        <v>1</v>
      </c>
      <c r="G94" s="362"/>
      <c r="H94" s="444">
        <f t="shared" si="1"/>
        <v>0</v>
      </c>
      <c r="K94" s="372"/>
      <c r="L94" s="373"/>
      <c r="M94" s="374"/>
      <c r="N94" s="374"/>
      <c r="O94" s="375"/>
      <c r="P94" s="376"/>
      <c r="Q94" s="376"/>
      <c r="R94" s="377"/>
      <c r="S94" s="443"/>
      <c r="T94" s="443"/>
      <c r="U94" s="443"/>
      <c r="V94" s="443"/>
      <c r="W94" s="443"/>
    </row>
    <row r="95" spans="1:23" ht="12" customHeight="1">
      <c r="A95" s="359"/>
      <c r="B95" s="329"/>
      <c r="C95" s="340" t="s">
        <v>2061</v>
      </c>
      <c r="E95" s="359" t="s">
        <v>363</v>
      </c>
      <c r="F95" s="437">
        <v>1</v>
      </c>
      <c r="H95" s="444">
        <f t="shared" si="1"/>
        <v>0</v>
      </c>
      <c r="L95" s="443"/>
      <c r="M95" s="374"/>
      <c r="N95" s="374"/>
      <c r="O95" s="375"/>
      <c r="P95" s="376"/>
      <c r="Q95" s="376"/>
      <c r="R95" s="377"/>
      <c r="S95" s="443"/>
      <c r="T95" s="443"/>
      <c r="U95" s="443"/>
      <c r="V95" s="443"/>
      <c r="W95" s="443"/>
    </row>
    <row r="96" spans="1:23" ht="12.75" customHeight="1">
      <c r="A96" s="359"/>
      <c r="B96" s="329"/>
      <c r="C96" s="348" t="s">
        <v>2084</v>
      </c>
      <c r="E96" s="359"/>
      <c r="F96" s="437"/>
      <c r="G96" s="362"/>
      <c r="H96" s="366"/>
      <c r="L96" s="443"/>
      <c r="M96" s="443"/>
      <c r="N96" s="443"/>
      <c r="O96" s="375"/>
      <c r="P96" s="376"/>
      <c r="Q96" s="376"/>
      <c r="R96" s="377"/>
      <c r="S96" s="443"/>
      <c r="T96" s="443"/>
      <c r="U96" s="443"/>
      <c r="V96" s="443"/>
      <c r="W96" s="443"/>
    </row>
    <row r="97" spans="2:23" ht="15" customHeight="1">
      <c r="B97" s="329"/>
      <c r="C97" s="340" t="s">
        <v>1761</v>
      </c>
      <c r="E97" s="359" t="s">
        <v>208</v>
      </c>
      <c r="F97" s="437">
        <v>160</v>
      </c>
      <c r="G97" s="362"/>
      <c r="H97" s="366">
        <f>F97*G97</f>
        <v>0</v>
      </c>
      <c r="L97" s="443"/>
      <c r="M97" s="443"/>
      <c r="N97" s="443"/>
      <c r="O97" s="375"/>
      <c r="P97" s="376"/>
      <c r="Q97" s="376"/>
      <c r="R97" s="377"/>
      <c r="S97" s="443"/>
      <c r="T97" s="443"/>
      <c r="U97" s="443"/>
      <c r="V97" s="443"/>
      <c r="W97" s="443"/>
    </row>
    <row r="98" spans="2:23" ht="15.75" customHeight="1">
      <c r="B98" s="329"/>
      <c r="C98" s="340" t="s">
        <v>1762</v>
      </c>
      <c r="E98" s="359" t="s">
        <v>363</v>
      </c>
      <c r="F98" s="437">
        <v>1</v>
      </c>
      <c r="G98" s="362"/>
      <c r="H98" s="366">
        <f>F98*G98</f>
        <v>0</v>
      </c>
      <c r="L98" s="443"/>
      <c r="M98" s="443"/>
      <c r="N98" s="443"/>
      <c r="O98" s="375"/>
      <c r="P98" s="376"/>
      <c r="Q98" s="376"/>
      <c r="R98" s="377"/>
      <c r="S98" s="443"/>
      <c r="T98" s="443"/>
      <c r="U98" s="443"/>
      <c r="V98" s="443"/>
      <c r="W98" s="443"/>
    </row>
    <row r="99" spans="1:23" ht="15" customHeight="1">
      <c r="A99" s="359"/>
      <c r="B99" s="329"/>
      <c r="E99" s="359"/>
      <c r="F99" s="437"/>
      <c r="G99" s="362"/>
      <c r="H99" s="366"/>
      <c r="L99" s="443"/>
      <c r="M99" s="443"/>
      <c r="N99" s="443"/>
      <c r="O99" s="375"/>
      <c r="P99" s="376"/>
      <c r="Q99" s="376"/>
      <c r="R99" s="377"/>
      <c r="S99" s="443"/>
      <c r="T99" s="443"/>
      <c r="U99" s="443"/>
      <c r="V99" s="443"/>
      <c r="W99" s="443"/>
    </row>
    <row r="100" spans="2:23" ht="14.25" customHeight="1">
      <c r="B100" s="329"/>
      <c r="F100" s="438"/>
      <c r="H100" s="366" t="s">
        <v>1741</v>
      </c>
      <c r="L100" s="443"/>
      <c r="M100" s="443"/>
      <c r="N100" s="443"/>
      <c r="O100" s="375"/>
      <c r="P100" s="376"/>
      <c r="Q100" s="376"/>
      <c r="R100" s="377"/>
      <c r="S100" s="443"/>
      <c r="T100" s="443"/>
      <c r="U100" s="443"/>
      <c r="V100" s="443"/>
      <c r="W100" s="443"/>
    </row>
    <row r="101" spans="2:23" ht="12.75" customHeight="1">
      <c r="B101" s="329"/>
      <c r="C101" s="340" t="s">
        <v>1763</v>
      </c>
      <c r="F101" s="438"/>
      <c r="H101" s="371">
        <f>SUM(H74:H100)</f>
        <v>0</v>
      </c>
      <c r="L101" s="443"/>
      <c r="M101" s="443"/>
      <c r="N101" s="443"/>
      <c r="O101" s="375"/>
      <c r="P101" s="376"/>
      <c r="Q101" s="376"/>
      <c r="R101" s="377"/>
      <c r="S101" s="443"/>
      <c r="T101" s="443"/>
      <c r="U101" s="443"/>
      <c r="V101" s="443"/>
      <c r="W101" s="443"/>
    </row>
    <row r="102" spans="2:23" ht="13.5" customHeight="1">
      <c r="B102" s="394"/>
      <c r="C102" s="381"/>
      <c r="D102" s="391"/>
      <c r="E102" s="392"/>
      <c r="F102" s="446"/>
      <c r="G102" s="356"/>
      <c r="H102" s="444"/>
      <c r="L102" s="443"/>
      <c r="M102" s="443"/>
      <c r="N102" s="443"/>
      <c r="O102" s="375"/>
      <c r="P102" s="376"/>
      <c r="Q102" s="376"/>
      <c r="R102" s="377"/>
      <c r="S102" s="443"/>
      <c r="T102" s="443"/>
      <c r="U102" s="443"/>
      <c r="V102" s="443"/>
      <c r="W102" s="443"/>
    </row>
    <row r="103" spans="1:23" ht="17.25" customHeight="1">
      <c r="A103" s="359"/>
      <c r="B103" s="329"/>
      <c r="C103" s="348" t="s">
        <v>2048</v>
      </c>
      <c r="F103" s="438"/>
      <c r="L103" s="443"/>
      <c r="M103" s="443"/>
      <c r="N103" s="443"/>
      <c r="O103" s="375"/>
      <c r="P103" s="376"/>
      <c r="Q103" s="376"/>
      <c r="R103" s="377"/>
      <c r="S103" s="443"/>
      <c r="T103" s="443"/>
      <c r="U103" s="443"/>
      <c r="V103" s="443"/>
      <c r="W103" s="443"/>
    </row>
    <row r="104" spans="1:23" ht="15" customHeight="1">
      <c r="A104" s="359"/>
      <c r="B104" s="329"/>
      <c r="C104" s="348" t="s">
        <v>1744</v>
      </c>
      <c r="F104" s="438"/>
      <c r="L104" s="443"/>
      <c r="M104" s="443"/>
      <c r="N104" s="443"/>
      <c r="O104" s="375"/>
      <c r="P104" s="376"/>
      <c r="Q104" s="376"/>
      <c r="R104" s="377"/>
      <c r="S104" s="443"/>
      <c r="T104" s="443"/>
      <c r="U104" s="443"/>
      <c r="V104" s="443"/>
      <c r="W104" s="443"/>
    </row>
    <row r="105" spans="1:23" ht="13.5" customHeight="1">
      <c r="A105" s="359"/>
      <c r="B105" s="329"/>
      <c r="C105" s="340" t="s">
        <v>1733</v>
      </c>
      <c r="D105" s="360" t="s">
        <v>1</v>
      </c>
      <c r="E105" s="359" t="s">
        <v>1734</v>
      </c>
      <c r="F105" s="437" t="s">
        <v>1735</v>
      </c>
      <c r="G105" s="362" t="s">
        <v>1745</v>
      </c>
      <c r="H105" s="363" t="s">
        <v>1746</v>
      </c>
      <c r="L105" s="443"/>
      <c r="M105" s="443"/>
      <c r="N105" s="443"/>
      <c r="O105" s="443"/>
      <c r="P105" s="443"/>
      <c r="Q105" s="376"/>
      <c r="R105" s="377"/>
      <c r="S105" s="443"/>
      <c r="T105" s="443"/>
      <c r="U105" s="443"/>
      <c r="V105" s="443"/>
      <c r="W105" s="443"/>
    </row>
    <row r="106" spans="1:23" ht="12.75" customHeight="1">
      <c r="A106" s="359"/>
      <c r="B106" s="329"/>
      <c r="C106" s="340" t="s">
        <v>2085</v>
      </c>
      <c r="E106" s="359" t="s">
        <v>363</v>
      </c>
      <c r="F106" s="437">
        <v>1</v>
      </c>
      <c r="G106" s="362"/>
      <c r="H106" s="366">
        <f aca="true" t="shared" si="2" ref="H106:H112">F106*G106</f>
        <v>0</v>
      </c>
      <c r="L106" s="443"/>
      <c r="M106" s="443"/>
      <c r="N106" s="443"/>
      <c r="O106" s="443"/>
      <c r="P106" s="443"/>
      <c r="Q106" s="376"/>
      <c r="R106" s="377"/>
      <c r="S106" s="443"/>
      <c r="T106" s="443"/>
      <c r="U106" s="443"/>
      <c r="V106" s="443"/>
      <c r="W106" s="443"/>
    </row>
    <row r="107" spans="1:23" ht="12.75" customHeight="1">
      <c r="A107" s="359"/>
      <c r="B107" s="329"/>
      <c r="C107" s="340" t="s">
        <v>2086</v>
      </c>
      <c r="E107" s="359" t="s">
        <v>363</v>
      </c>
      <c r="F107" s="440">
        <v>1</v>
      </c>
      <c r="G107" s="362"/>
      <c r="H107" s="366">
        <f t="shared" si="2"/>
        <v>0</v>
      </c>
      <c r="L107" s="443"/>
      <c r="M107" s="443"/>
      <c r="N107" s="443"/>
      <c r="O107" s="443"/>
      <c r="P107" s="443"/>
      <c r="Q107" s="376"/>
      <c r="R107" s="377"/>
      <c r="S107" s="443"/>
      <c r="T107" s="443"/>
      <c r="U107" s="443"/>
      <c r="V107" s="443"/>
      <c r="W107" s="443"/>
    </row>
    <row r="108" spans="1:23" ht="13.5" customHeight="1">
      <c r="A108" s="359"/>
      <c r="B108" s="329"/>
      <c r="C108" s="340" t="s">
        <v>2087</v>
      </c>
      <c r="E108" s="359" t="s">
        <v>363</v>
      </c>
      <c r="F108" s="437">
        <v>7</v>
      </c>
      <c r="G108" s="362"/>
      <c r="H108" s="366">
        <f t="shared" si="2"/>
        <v>0</v>
      </c>
      <c r="L108" s="443"/>
      <c r="M108" s="443"/>
      <c r="N108" s="443"/>
      <c r="O108" s="443"/>
      <c r="P108" s="443"/>
      <c r="Q108" s="376"/>
      <c r="R108" s="377"/>
      <c r="S108" s="443"/>
      <c r="T108" s="443"/>
      <c r="U108" s="443"/>
      <c r="V108" s="443"/>
      <c r="W108" s="443"/>
    </row>
    <row r="109" spans="2:23" ht="13.5" customHeight="1">
      <c r="B109" s="329"/>
      <c r="C109" s="441" t="s">
        <v>2088</v>
      </c>
      <c r="E109" s="359" t="s">
        <v>363</v>
      </c>
      <c r="F109" s="437">
        <v>1</v>
      </c>
      <c r="G109" s="362"/>
      <c r="H109" s="366">
        <f t="shared" si="2"/>
        <v>0</v>
      </c>
      <c r="L109" s="443"/>
      <c r="M109" s="443"/>
      <c r="N109" s="443"/>
      <c r="O109" s="443"/>
      <c r="P109" s="443"/>
      <c r="Q109" s="376"/>
      <c r="R109" s="377"/>
      <c r="S109" s="443"/>
      <c r="T109" s="443"/>
      <c r="U109" s="443"/>
      <c r="V109" s="443"/>
      <c r="W109" s="443"/>
    </row>
    <row r="110" spans="3:23" ht="12.75" customHeight="1">
      <c r="C110" s="441" t="s">
        <v>2089</v>
      </c>
      <c r="E110" s="359" t="s">
        <v>201</v>
      </c>
      <c r="F110" s="437">
        <v>80</v>
      </c>
      <c r="G110" s="362"/>
      <c r="H110" s="366">
        <f t="shared" si="2"/>
        <v>0</v>
      </c>
      <c r="L110" s="443"/>
      <c r="M110" s="443"/>
      <c r="N110" s="443"/>
      <c r="O110" s="375"/>
      <c r="P110" s="376"/>
      <c r="Q110" s="376"/>
      <c r="R110" s="377"/>
      <c r="S110" s="443"/>
      <c r="T110" s="443"/>
      <c r="U110" s="443"/>
      <c r="V110" s="443"/>
      <c r="W110" s="443"/>
    </row>
    <row r="111" spans="1:23" ht="13.5" customHeight="1">
      <c r="A111" s="359"/>
      <c r="B111" s="329" t="s">
        <v>1742</v>
      </c>
      <c r="C111" s="441" t="s">
        <v>2090</v>
      </c>
      <c r="E111" s="359" t="s">
        <v>363</v>
      </c>
      <c r="F111" s="437">
        <v>1</v>
      </c>
      <c r="G111" s="362"/>
      <c r="H111" s="366">
        <f t="shared" si="2"/>
        <v>0</v>
      </c>
      <c r="K111" s="447"/>
      <c r="L111" s="443"/>
      <c r="M111" s="443"/>
      <c r="N111" s="443"/>
      <c r="O111" s="375"/>
      <c r="P111" s="376"/>
      <c r="Q111" s="376"/>
      <c r="R111" s="377"/>
      <c r="S111" s="443"/>
      <c r="T111" s="443"/>
      <c r="U111" s="443"/>
      <c r="V111" s="443"/>
      <c r="W111" s="443"/>
    </row>
    <row r="112" spans="1:23" ht="15" customHeight="1">
      <c r="A112" s="359"/>
      <c r="B112" s="329"/>
      <c r="C112" s="441" t="s">
        <v>2091</v>
      </c>
      <c r="E112" s="359" t="s">
        <v>363</v>
      </c>
      <c r="F112" s="437">
        <v>1</v>
      </c>
      <c r="G112" s="362"/>
      <c r="H112" s="366">
        <f t="shared" si="2"/>
        <v>0</v>
      </c>
      <c r="L112" s="443"/>
      <c r="M112" s="443"/>
      <c r="N112" s="443"/>
      <c r="O112" s="375"/>
      <c r="P112" s="376"/>
      <c r="Q112" s="376"/>
      <c r="R112" s="377"/>
      <c r="S112" s="443"/>
      <c r="T112" s="443"/>
      <c r="U112" s="443"/>
      <c r="V112" s="443"/>
      <c r="W112" s="443"/>
    </row>
    <row r="113" spans="1:23" ht="12.75">
      <c r="A113" s="359"/>
      <c r="F113" s="438"/>
      <c r="L113" s="443"/>
      <c r="M113" s="443"/>
      <c r="N113" s="443"/>
      <c r="O113" s="375"/>
      <c r="P113" s="376"/>
      <c r="Q113" s="376"/>
      <c r="R113" s="377"/>
      <c r="S113" s="443"/>
      <c r="T113" s="443"/>
      <c r="U113" s="443"/>
      <c r="V113" s="443"/>
      <c r="W113" s="443"/>
    </row>
    <row r="114" spans="1:23" ht="12.75">
      <c r="A114" s="359"/>
      <c r="B114" s="329" t="s">
        <v>1742</v>
      </c>
      <c r="C114" s="340" t="s">
        <v>1752</v>
      </c>
      <c r="F114" s="438"/>
      <c r="H114" s="366">
        <f>SUM(H106:H112)</f>
        <v>0</v>
      </c>
      <c r="L114" s="443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</row>
    <row r="115" spans="1:23" ht="12.75">
      <c r="A115" s="359"/>
      <c r="B115" s="329"/>
      <c r="C115" s="340" t="s">
        <v>1753</v>
      </c>
      <c r="F115" s="438"/>
      <c r="H115" s="366">
        <f>H114/60</f>
        <v>0</v>
      </c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</row>
    <row r="116" spans="1:23" ht="12.75">
      <c r="A116" s="359"/>
      <c r="B116" s="329"/>
      <c r="F116" s="438"/>
      <c r="H116" s="366" t="s">
        <v>1741</v>
      </c>
      <c r="L116" s="443"/>
      <c r="M116" s="443"/>
      <c r="N116" s="443"/>
      <c r="O116" s="443"/>
      <c r="P116" s="443"/>
      <c r="Q116" s="443"/>
      <c r="R116" s="443"/>
      <c r="S116" s="443"/>
      <c r="T116" s="443"/>
      <c r="U116" s="443"/>
      <c r="V116" s="443"/>
      <c r="W116" s="443"/>
    </row>
    <row r="117" spans="2:23" ht="12.75">
      <c r="B117" s="329" t="s">
        <v>1729</v>
      </c>
      <c r="C117" s="340" t="s">
        <v>2092</v>
      </c>
      <c r="D117" s="360"/>
      <c r="E117" s="359"/>
      <c r="F117" s="438"/>
      <c r="H117" s="364">
        <f>SUM(H115*L61)</f>
        <v>0</v>
      </c>
      <c r="L117" s="443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</row>
    <row r="118" spans="2:23" ht="12.75">
      <c r="B118"/>
      <c r="C118"/>
      <c r="D118"/>
      <c r="E118"/>
      <c r="F118" s="405"/>
      <c r="G118"/>
      <c r="H118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</row>
    <row r="119" spans="1:23" ht="12.75">
      <c r="A119" s="359"/>
      <c r="B119"/>
      <c r="C119"/>
      <c r="D119"/>
      <c r="E119"/>
      <c r="F119" s="405"/>
      <c r="G119"/>
      <c r="H119"/>
      <c r="L119" s="443"/>
      <c r="M119" s="443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</row>
    <row r="120" spans="1:23" ht="12.75">
      <c r="A120" s="359"/>
      <c r="B120" s="329"/>
      <c r="C120" s="348" t="s">
        <v>2093</v>
      </c>
      <c r="F120" s="438"/>
      <c r="H120" s="368"/>
      <c r="L120" s="443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</row>
    <row r="121" spans="2:23" ht="12.75">
      <c r="B121" s="329"/>
      <c r="C121" s="348" t="s">
        <v>1756</v>
      </c>
      <c r="F121" s="438"/>
      <c r="H121" s="368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</row>
    <row r="122" spans="1:23" ht="12.75">
      <c r="A122" s="359"/>
      <c r="B122" s="329"/>
      <c r="C122" s="340" t="s">
        <v>1733</v>
      </c>
      <c r="D122" s="360" t="s">
        <v>1</v>
      </c>
      <c r="E122" s="359" t="s">
        <v>1734</v>
      </c>
      <c r="F122" s="437" t="s">
        <v>1735</v>
      </c>
      <c r="G122" s="362" t="s">
        <v>1736</v>
      </c>
      <c r="H122" s="366" t="s">
        <v>1737</v>
      </c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</row>
    <row r="123" spans="2:23" ht="12.75">
      <c r="B123" s="329"/>
      <c r="C123" s="340" t="s">
        <v>2085</v>
      </c>
      <c r="E123" s="359" t="s">
        <v>363</v>
      </c>
      <c r="F123" s="437">
        <v>1</v>
      </c>
      <c r="G123" s="362"/>
      <c r="H123" s="366">
        <f aca="true" t="shared" si="3" ref="H123:H130">F123*G123</f>
        <v>0</v>
      </c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</row>
    <row r="124" spans="2:23" ht="12.75">
      <c r="B124" s="329"/>
      <c r="C124" s="340" t="s">
        <v>2086</v>
      </c>
      <c r="E124" s="359" t="s">
        <v>363</v>
      </c>
      <c r="F124" s="440">
        <v>3</v>
      </c>
      <c r="G124" s="362"/>
      <c r="H124" s="366">
        <f t="shared" si="3"/>
        <v>0</v>
      </c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</row>
    <row r="125" spans="2:23" ht="21">
      <c r="B125" s="329"/>
      <c r="C125" s="448" t="s">
        <v>2094</v>
      </c>
      <c r="E125" s="359" t="s">
        <v>363</v>
      </c>
      <c r="F125" s="437">
        <v>1</v>
      </c>
      <c r="G125" s="362"/>
      <c r="H125" s="366">
        <f t="shared" si="3"/>
        <v>0</v>
      </c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</row>
    <row r="126" spans="1:23" ht="26.4" customHeight="1">
      <c r="A126" s="359"/>
      <c r="B126" s="329"/>
      <c r="C126" s="448" t="s">
        <v>2094</v>
      </c>
      <c r="E126" s="359" t="s">
        <v>363</v>
      </c>
      <c r="F126" s="437">
        <v>1</v>
      </c>
      <c r="G126" s="362"/>
      <c r="H126" s="366">
        <f t="shared" si="3"/>
        <v>0</v>
      </c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</row>
    <row r="127" spans="1:23" ht="22.35" customHeight="1">
      <c r="A127" s="359"/>
      <c r="B127" s="329"/>
      <c r="C127" s="340" t="s">
        <v>2087</v>
      </c>
      <c r="E127" s="359" t="s">
        <v>363</v>
      </c>
      <c r="F127" s="437">
        <v>7</v>
      </c>
      <c r="G127" s="362"/>
      <c r="H127" s="366">
        <f t="shared" si="3"/>
        <v>0</v>
      </c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</row>
    <row r="128" spans="1:23" ht="12.75">
      <c r="A128" s="359"/>
      <c r="B128" s="329"/>
      <c r="C128" s="441" t="s">
        <v>2095</v>
      </c>
      <c r="E128" s="359" t="s">
        <v>363</v>
      </c>
      <c r="F128" s="437">
        <v>1</v>
      </c>
      <c r="G128" s="362"/>
      <c r="H128" s="366">
        <f t="shared" si="3"/>
        <v>0</v>
      </c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</row>
    <row r="129" spans="1:23" ht="12.75">
      <c r="A129" s="359"/>
      <c r="C129" s="441" t="s">
        <v>2096</v>
      </c>
      <c r="E129" s="359" t="s">
        <v>201</v>
      </c>
      <c r="F129" s="437">
        <v>80</v>
      </c>
      <c r="G129" s="362"/>
      <c r="H129" s="366">
        <f t="shared" si="3"/>
        <v>0</v>
      </c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</row>
    <row r="130" spans="1:23" ht="12.75">
      <c r="A130" s="359"/>
      <c r="B130" s="329"/>
      <c r="C130" s="441" t="s">
        <v>2090</v>
      </c>
      <c r="E130" s="359" t="s">
        <v>363</v>
      </c>
      <c r="F130" s="437">
        <v>1</v>
      </c>
      <c r="G130" s="362"/>
      <c r="H130" s="366">
        <f t="shared" si="3"/>
        <v>0</v>
      </c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</row>
    <row r="131" spans="3:23" ht="12.75">
      <c r="C131" s="441" t="s">
        <v>2097</v>
      </c>
      <c r="E131" s="359" t="s">
        <v>363</v>
      </c>
      <c r="F131" s="437">
        <v>1</v>
      </c>
      <c r="G131" s="362"/>
      <c r="H131" s="366">
        <f>F131*G131</f>
        <v>0</v>
      </c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</row>
    <row r="132" spans="1:23" ht="12.75">
      <c r="A132" s="359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</row>
    <row r="133" spans="1:23" ht="12.75">
      <c r="A133" s="359"/>
      <c r="E133" s="359"/>
      <c r="F133" s="437"/>
      <c r="G133" s="362"/>
      <c r="H133" s="366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</row>
    <row r="134" spans="1:23" ht="12.75">
      <c r="A134" s="359"/>
      <c r="B134" s="329" t="s">
        <v>1729</v>
      </c>
      <c r="C134" s="340" t="s">
        <v>2098</v>
      </c>
      <c r="F134" s="438"/>
      <c r="H134" s="371">
        <f>SUM(H123:H131)</f>
        <v>0</v>
      </c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</row>
    <row r="135" spans="1:23" ht="12.75">
      <c r="A135" s="359"/>
      <c r="B135" s="329" t="s">
        <v>1731</v>
      </c>
      <c r="E135" s="359"/>
      <c r="F135" s="437"/>
      <c r="G135" s="362"/>
      <c r="H135" s="366"/>
      <c r="I135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</row>
    <row r="136" spans="1:23" ht="12.75">
      <c r="A136" s="359"/>
      <c r="B136" s="329" t="s">
        <v>1</v>
      </c>
      <c r="E136" s="359"/>
      <c r="F136" s="437"/>
      <c r="G136" s="362"/>
      <c r="H136" s="366"/>
      <c r="I136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</row>
    <row r="137" spans="1:23" ht="12.75">
      <c r="A137" s="359"/>
      <c r="B137" s="329"/>
      <c r="C137" s="348"/>
      <c r="F137" s="438"/>
      <c r="H137" s="368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</row>
    <row r="138" spans="1:23" ht="12.75">
      <c r="A138" s="359"/>
      <c r="B138" s="329"/>
      <c r="C138" s="348" t="s">
        <v>1726</v>
      </c>
      <c r="F138" s="438"/>
      <c r="H138" s="368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</row>
    <row r="139" spans="1:23" ht="12.75">
      <c r="A139" s="359"/>
      <c r="B139" s="329"/>
      <c r="C139" s="340" t="s">
        <v>1775</v>
      </c>
      <c r="F139" s="438"/>
      <c r="H139" s="368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</row>
    <row r="140" spans="2:23" ht="12.75">
      <c r="B140" s="329"/>
      <c r="C140" s="340" t="s">
        <v>1733</v>
      </c>
      <c r="D140" s="360" t="s">
        <v>1</v>
      </c>
      <c r="E140" s="359" t="s">
        <v>1734</v>
      </c>
      <c r="F140" s="437" t="s">
        <v>1735</v>
      </c>
      <c r="G140" s="362" t="s">
        <v>1736</v>
      </c>
      <c r="H140" s="366" t="s">
        <v>1737</v>
      </c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</row>
    <row r="141" spans="2:23" ht="12.75">
      <c r="B141" s="329" t="s">
        <v>1</v>
      </c>
      <c r="C141" s="340" t="s">
        <v>1776</v>
      </c>
      <c r="E141" s="359" t="s">
        <v>1740</v>
      </c>
      <c r="F141" s="437">
        <v>2</v>
      </c>
      <c r="G141" s="362"/>
      <c r="H141" s="366">
        <f>F141*G141</f>
        <v>0</v>
      </c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</row>
    <row r="142" spans="1:23" ht="15.6" customHeight="1">
      <c r="A142" s="359"/>
      <c r="B142" s="329"/>
      <c r="C142" s="340" t="s">
        <v>1777</v>
      </c>
      <c r="E142" s="359" t="s">
        <v>1740</v>
      </c>
      <c r="F142" s="437">
        <v>2</v>
      </c>
      <c r="G142" s="362"/>
      <c r="H142" s="366">
        <f>F142*G142</f>
        <v>0</v>
      </c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</row>
    <row r="143" spans="3:23" ht="12.75">
      <c r="C143" s="340" t="s">
        <v>1778</v>
      </c>
      <c r="E143" s="359" t="s">
        <v>1740</v>
      </c>
      <c r="F143" s="437">
        <v>2</v>
      </c>
      <c r="G143" s="362"/>
      <c r="H143" s="366">
        <f>F143*G143</f>
        <v>0</v>
      </c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</row>
    <row r="144" spans="3:23" ht="12.75">
      <c r="C144" s="340" t="s">
        <v>2099</v>
      </c>
      <c r="E144" s="359" t="s">
        <v>1740</v>
      </c>
      <c r="F144" s="437">
        <v>14</v>
      </c>
      <c r="G144" s="362"/>
      <c r="H144" s="366">
        <f>F144*G144</f>
        <v>0</v>
      </c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</row>
    <row r="145" spans="8:23" ht="12.75">
      <c r="H145" s="366" t="s">
        <v>1741</v>
      </c>
      <c r="L145" s="443"/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</row>
    <row r="146" spans="1:23" ht="12.75">
      <c r="A146" s="359"/>
      <c r="B146" s="329" t="s">
        <v>1742</v>
      </c>
      <c r="C146" s="340" t="s">
        <v>1726</v>
      </c>
      <c r="H146" s="371">
        <f>SUM(H141:H144)</f>
        <v>0</v>
      </c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</row>
    <row r="147" spans="1:23" ht="12.75">
      <c r="A147" s="359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</row>
    <row r="148" spans="1:23" ht="12.75">
      <c r="A148" s="359"/>
      <c r="C148"/>
      <c r="D148"/>
      <c r="E148"/>
      <c r="F148"/>
      <c r="G148"/>
      <c r="H148"/>
      <c r="L148" s="443"/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</row>
    <row r="149" spans="2:23" ht="12.75">
      <c r="B149" s="394"/>
      <c r="C149"/>
      <c r="D149"/>
      <c r="E149"/>
      <c r="F149"/>
      <c r="G149"/>
      <c r="H149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</row>
    <row r="150" spans="1:23" ht="12.75">
      <c r="A150" s="359"/>
      <c r="B150" s="394"/>
      <c r="L150" s="443"/>
      <c r="M150" s="443"/>
      <c r="N150" s="443"/>
      <c r="O150" s="443"/>
      <c r="P150" s="443"/>
      <c r="Q150" s="443"/>
      <c r="R150" s="443"/>
      <c r="S150" s="443"/>
      <c r="T150" s="443"/>
      <c r="U150" s="443"/>
      <c r="V150" s="443"/>
      <c r="W150" s="443"/>
    </row>
    <row r="151" spans="2:23" ht="12.75">
      <c r="B151"/>
      <c r="C151"/>
      <c r="D151"/>
      <c r="E151"/>
      <c r="F151"/>
      <c r="G151"/>
      <c r="H151"/>
      <c r="L151" s="443"/>
      <c r="M151" s="443"/>
      <c r="N151" s="443"/>
      <c r="O151" s="443"/>
      <c r="P151" s="443"/>
      <c r="Q151" s="443"/>
      <c r="R151" s="443"/>
      <c r="S151" s="443"/>
      <c r="T151" s="443"/>
      <c r="U151" s="443"/>
      <c r="V151" s="443"/>
      <c r="W151" s="443"/>
    </row>
    <row r="152" spans="2:23" ht="12.75">
      <c r="B152" s="394"/>
      <c r="I152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</row>
    <row r="153" spans="2:23" ht="12.75">
      <c r="B153" s="394"/>
      <c r="C153" s="395"/>
      <c r="D153" s="391"/>
      <c r="E153" s="392"/>
      <c r="F153" s="393"/>
      <c r="G153" s="356"/>
      <c r="H153" s="352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</row>
    <row r="154" spans="1:23" ht="12.75">
      <c r="A154" s="359"/>
      <c r="B154" s="394"/>
      <c r="C154" s="381"/>
      <c r="D154" s="391"/>
      <c r="E154" s="392"/>
      <c r="F154" s="393"/>
      <c r="G154" s="356"/>
      <c r="H154" s="352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</row>
    <row r="155" spans="2:23" ht="12.75">
      <c r="B155" s="394"/>
      <c r="C155" s="381"/>
      <c r="D155" s="382"/>
      <c r="E155" s="383"/>
      <c r="F155" s="365"/>
      <c r="G155" s="384"/>
      <c r="H155" s="444"/>
      <c r="L155" s="443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</row>
    <row r="156" spans="1:23" ht="12.75">
      <c r="A156" s="359"/>
      <c r="B156"/>
      <c r="C156"/>
      <c r="D156"/>
      <c r="E156"/>
      <c r="F156"/>
      <c r="G156"/>
      <c r="H156"/>
      <c r="L156" s="443"/>
      <c r="M156" s="443"/>
      <c r="N156" s="443"/>
      <c r="O156" s="443"/>
      <c r="P156" s="443"/>
      <c r="Q156" s="443"/>
      <c r="R156" s="443"/>
      <c r="S156" s="443"/>
      <c r="T156" s="443"/>
      <c r="U156" s="443"/>
      <c r="V156" s="443"/>
      <c r="W156" s="443"/>
    </row>
    <row r="157" spans="2:23" ht="12.75">
      <c r="B157"/>
      <c r="C157"/>
      <c r="D157"/>
      <c r="E157"/>
      <c r="F157"/>
      <c r="G157"/>
      <c r="H157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</row>
    <row r="158" spans="2:23" ht="12.75">
      <c r="B158"/>
      <c r="C158"/>
      <c r="D158"/>
      <c r="E158"/>
      <c r="F158"/>
      <c r="G158"/>
      <c r="H158"/>
      <c r="L158" s="443"/>
      <c r="M158" s="443"/>
      <c r="N158" s="443"/>
      <c r="O158" s="443"/>
      <c r="P158" s="443"/>
      <c r="Q158" s="443"/>
      <c r="R158" s="443"/>
      <c r="S158" s="443"/>
      <c r="T158" s="443"/>
      <c r="U158" s="443"/>
      <c r="V158" s="443"/>
      <c r="W158" s="443"/>
    </row>
    <row r="159" spans="2:23" ht="12.75">
      <c r="B159"/>
      <c r="C159"/>
      <c r="D159"/>
      <c r="E159"/>
      <c r="F159"/>
      <c r="G159"/>
      <c r="H159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</row>
    <row r="160" spans="1:23" ht="12.75">
      <c r="A160" s="359"/>
      <c r="B160"/>
      <c r="C160"/>
      <c r="D160"/>
      <c r="E160"/>
      <c r="F160"/>
      <c r="G160"/>
      <c r="H160"/>
      <c r="L160" s="443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  <c r="W160" s="443"/>
    </row>
    <row r="161" spans="1:23" ht="12.75">
      <c r="A161" s="359"/>
      <c r="B161" s="394"/>
      <c r="C161" s="381"/>
      <c r="D161" s="391"/>
      <c r="E161" s="383"/>
      <c r="F161" s="365"/>
      <c r="G161" s="384"/>
      <c r="H161" s="444"/>
      <c r="L161" s="443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</row>
    <row r="162" spans="1:23" ht="12.75">
      <c r="A162" s="359"/>
      <c r="B162" s="394"/>
      <c r="C162" s="381"/>
      <c r="D162" s="391"/>
      <c r="E162" s="392"/>
      <c r="F162" s="393"/>
      <c r="G162" s="356"/>
      <c r="H162" s="352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</row>
    <row r="163" spans="1:23" ht="12.75">
      <c r="A163" s="359"/>
      <c r="B163" s="394"/>
      <c r="C163" s="381"/>
      <c r="D163" s="391"/>
      <c r="E163" s="383"/>
      <c r="F163" s="365"/>
      <c r="G163" s="384"/>
      <c r="H163" s="444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</row>
    <row r="164" spans="2:23" ht="12.75">
      <c r="B164" s="394"/>
      <c r="C164" s="381"/>
      <c r="D164" s="391"/>
      <c r="E164" s="392"/>
      <c r="F164" s="393"/>
      <c r="G164" s="356"/>
      <c r="H164" s="352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</row>
    <row r="165" spans="2:23" ht="12.75">
      <c r="B165" s="394"/>
      <c r="C165" s="381"/>
      <c r="D165" s="391"/>
      <c r="E165" s="383"/>
      <c r="F165" s="365"/>
      <c r="G165" s="384"/>
      <c r="H165" s="444"/>
      <c r="L165" s="443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</row>
    <row r="166" spans="1:23" ht="12.75">
      <c r="A166" s="359"/>
      <c r="B166" s="394"/>
      <c r="C166" s="381"/>
      <c r="D166" s="391"/>
      <c r="E166" s="392"/>
      <c r="F166" s="393"/>
      <c r="G166" s="356"/>
      <c r="H166" s="352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</row>
    <row r="167" spans="2:23" ht="12.75">
      <c r="B167"/>
      <c r="C167"/>
      <c r="D167"/>
      <c r="E167"/>
      <c r="F167"/>
      <c r="G167"/>
      <c r="H167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</row>
    <row r="168" spans="2:23" ht="12.75">
      <c r="B168"/>
      <c r="C168"/>
      <c r="D168"/>
      <c r="E168"/>
      <c r="F168"/>
      <c r="G168"/>
      <c r="H168"/>
      <c r="L168" s="443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</row>
    <row r="169" spans="2:23" ht="12.75">
      <c r="B169"/>
      <c r="C169"/>
      <c r="D169"/>
      <c r="E169"/>
      <c r="F169"/>
      <c r="G169"/>
      <c r="H169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</row>
    <row r="170" spans="1:23" ht="12.75">
      <c r="A170" s="359"/>
      <c r="B170"/>
      <c r="C170"/>
      <c r="D170"/>
      <c r="E170"/>
      <c r="F170"/>
      <c r="G170"/>
      <c r="H170"/>
      <c r="L170" s="443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</row>
    <row r="171" spans="1:23" ht="12.75">
      <c r="A171" s="359"/>
      <c r="B171"/>
      <c r="C171"/>
      <c r="D171"/>
      <c r="E171"/>
      <c r="F171"/>
      <c r="G171"/>
      <c r="H171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</row>
    <row r="172" spans="1:23" ht="12.75">
      <c r="A172" s="359"/>
      <c r="B172"/>
      <c r="C172"/>
      <c r="D172"/>
      <c r="E172"/>
      <c r="F172"/>
      <c r="G172"/>
      <c r="H172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</row>
    <row r="173" spans="1:23" ht="12.75">
      <c r="A173" s="359"/>
      <c r="B173"/>
      <c r="C173"/>
      <c r="D173"/>
      <c r="E173"/>
      <c r="F173"/>
      <c r="G173"/>
      <c r="H17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</row>
    <row r="174" spans="1:23" ht="12.75">
      <c r="A174" s="359"/>
      <c r="B174"/>
      <c r="C174"/>
      <c r="D174"/>
      <c r="E174"/>
      <c r="F174"/>
      <c r="G174"/>
      <c r="H174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</row>
    <row r="175" spans="1:23" ht="12.75">
      <c r="A175" s="359"/>
      <c r="B175"/>
      <c r="C175"/>
      <c r="D175"/>
      <c r="E175"/>
      <c r="F175"/>
      <c r="G175"/>
      <c r="H175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</row>
    <row r="176" spans="1:23" ht="12.75">
      <c r="A176" s="359"/>
      <c r="B176"/>
      <c r="C176"/>
      <c r="D176"/>
      <c r="E176"/>
      <c r="F176"/>
      <c r="G176"/>
      <c r="H176"/>
      <c r="L176" s="443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</row>
    <row r="177" spans="1:23" ht="12.75">
      <c r="A177" s="359"/>
      <c r="B177"/>
      <c r="C177"/>
      <c r="D177"/>
      <c r="E177"/>
      <c r="F177"/>
      <c r="G177"/>
      <c r="H177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</row>
    <row r="178" spans="1:23" ht="12.75">
      <c r="A178" s="359"/>
      <c r="B178"/>
      <c r="C178"/>
      <c r="D178"/>
      <c r="E178"/>
      <c r="F178"/>
      <c r="G178"/>
      <c r="H178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</row>
    <row r="179" spans="1:23" ht="12.75">
      <c r="A179" s="359"/>
      <c r="B179"/>
      <c r="C179"/>
      <c r="D179"/>
      <c r="E179"/>
      <c r="F179"/>
      <c r="G179"/>
      <c r="H179"/>
      <c r="L179" s="443"/>
      <c r="M179" s="443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</row>
    <row r="180" spans="1:23" ht="12.75">
      <c r="A180" s="359"/>
      <c r="B180"/>
      <c r="C180"/>
      <c r="D180"/>
      <c r="E180"/>
      <c r="F180"/>
      <c r="G180"/>
      <c r="H180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</row>
    <row r="181" spans="1:23" ht="12.75">
      <c r="A181" s="359"/>
      <c r="B181"/>
      <c r="C181"/>
      <c r="D181"/>
      <c r="E181"/>
      <c r="F181"/>
      <c r="G181"/>
      <c r="H181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</row>
    <row r="182" spans="1:23" ht="12.75">
      <c r="A182" s="359"/>
      <c r="B182"/>
      <c r="C182"/>
      <c r="D182"/>
      <c r="E182"/>
      <c r="F182"/>
      <c r="G182"/>
      <c r="H182"/>
      <c r="L182" s="443"/>
      <c r="M182" s="443"/>
      <c r="N182" s="443"/>
      <c r="O182" s="443"/>
      <c r="P182" s="443"/>
      <c r="Q182" s="443"/>
      <c r="R182" s="443"/>
      <c r="S182" s="443"/>
      <c r="T182" s="443"/>
      <c r="U182" s="443"/>
      <c r="V182" s="443"/>
      <c r="W182" s="443"/>
    </row>
    <row r="183" spans="1:23" ht="12.75">
      <c r="A183" s="359"/>
      <c r="B183"/>
      <c r="C183"/>
      <c r="D183"/>
      <c r="E183"/>
      <c r="F183"/>
      <c r="G183"/>
      <c r="H18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</row>
    <row r="184" spans="2:23" ht="37.5" customHeight="1">
      <c r="B184"/>
      <c r="C184"/>
      <c r="D184"/>
      <c r="E184"/>
      <c r="F184"/>
      <c r="G184"/>
      <c r="H184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</row>
    <row r="185" spans="2:23" ht="12.75">
      <c r="B185"/>
      <c r="C185"/>
      <c r="D185"/>
      <c r="E185"/>
      <c r="F185"/>
      <c r="G185"/>
      <c r="H185"/>
      <c r="L185" s="443"/>
      <c r="M185" s="443"/>
      <c r="N185" s="443"/>
      <c r="O185" s="443"/>
      <c r="P185" s="443"/>
      <c r="Q185" s="443"/>
      <c r="R185" s="443"/>
      <c r="S185" s="443"/>
      <c r="T185" s="443"/>
      <c r="U185" s="443"/>
      <c r="V185" s="443"/>
      <c r="W185" s="443"/>
    </row>
    <row r="186" spans="2:23" ht="12.75">
      <c r="B186"/>
      <c r="C186"/>
      <c r="D186"/>
      <c r="E186"/>
      <c r="F186"/>
      <c r="G186"/>
      <c r="H186"/>
      <c r="L186" s="443"/>
      <c r="M186" s="443"/>
      <c r="N186" s="443"/>
      <c r="O186" s="443"/>
      <c r="P186" s="443"/>
      <c r="Q186" s="443"/>
      <c r="R186" s="443"/>
      <c r="S186" s="443"/>
      <c r="T186" s="443"/>
      <c r="U186" s="443"/>
      <c r="V186" s="443"/>
      <c r="W186" s="443"/>
    </row>
    <row r="187" spans="2:23" ht="12.75">
      <c r="B187"/>
      <c r="C187"/>
      <c r="D187"/>
      <c r="E187"/>
      <c r="F187"/>
      <c r="G187"/>
      <c r="H187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/>
      <c r="V187" s="443"/>
      <c r="W187" s="443"/>
    </row>
    <row r="188" spans="2:23" ht="12.75">
      <c r="B188"/>
      <c r="C188"/>
      <c r="D188"/>
      <c r="E188"/>
      <c r="F188"/>
      <c r="G188"/>
      <c r="H188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</row>
    <row r="189" spans="2:23" ht="12.75">
      <c r="B189"/>
      <c r="C189"/>
      <c r="D189"/>
      <c r="E189"/>
      <c r="F189"/>
      <c r="G189"/>
      <c r="H189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</row>
    <row r="190" spans="2:23" ht="12.75">
      <c r="B190"/>
      <c r="C190"/>
      <c r="D190"/>
      <c r="E190"/>
      <c r="F190"/>
      <c r="G190"/>
      <c r="H190"/>
      <c r="L190" s="443"/>
      <c r="M190" s="443"/>
      <c r="N190" s="443"/>
      <c r="O190" s="443"/>
      <c r="P190" s="443"/>
      <c r="Q190" s="443"/>
      <c r="R190" s="443"/>
      <c r="S190" s="443"/>
      <c r="T190" s="443"/>
      <c r="U190" s="443"/>
      <c r="V190" s="443"/>
      <c r="W190" s="443"/>
    </row>
    <row r="191" spans="2:23" ht="12.75">
      <c r="B191"/>
      <c r="C191"/>
      <c r="D191"/>
      <c r="E191"/>
      <c r="F191"/>
      <c r="G191"/>
      <c r="H191"/>
      <c r="L191" s="443"/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</row>
    <row r="192" spans="2:23" ht="12.75">
      <c r="B192"/>
      <c r="C192"/>
      <c r="D192"/>
      <c r="E192"/>
      <c r="F192"/>
      <c r="G192"/>
      <c r="H192"/>
      <c r="L192" s="443"/>
      <c r="M192" s="443"/>
      <c r="N192" s="443"/>
      <c r="O192" s="443"/>
      <c r="P192" s="443"/>
      <c r="Q192" s="443"/>
      <c r="R192" s="443"/>
      <c r="S192" s="443"/>
      <c r="T192" s="443"/>
      <c r="U192" s="443"/>
      <c r="V192" s="443"/>
      <c r="W192" s="443"/>
    </row>
    <row r="193" spans="1:23" ht="12.75">
      <c r="A193" s="359"/>
      <c r="B193"/>
      <c r="C193"/>
      <c r="D193"/>
      <c r="E193"/>
      <c r="F193"/>
      <c r="G193"/>
      <c r="H193"/>
      <c r="L193" s="443"/>
      <c r="M193" s="443"/>
      <c r="N193" s="443"/>
      <c r="O193" s="443"/>
      <c r="P193" s="443"/>
      <c r="Q193" s="443"/>
      <c r="R193" s="443"/>
      <c r="S193" s="443"/>
      <c r="T193" s="443"/>
      <c r="U193" s="443"/>
      <c r="V193" s="443"/>
      <c r="W193" s="443"/>
    </row>
    <row r="194" spans="1:23" ht="12.75">
      <c r="A194" s="359"/>
      <c r="B194"/>
      <c r="C194"/>
      <c r="D194"/>
      <c r="E194"/>
      <c r="F194"/>
      <c r="G194"/>
      <c r="H194"/>
      <c r="L194" s="443"/>
      <c r="M194" s="443"/>
      <c r="N194" s="443"/>
      <c r="O194" s="443"/>
      <c r="P194" s="443"/>
      <c r="Q194" s="443"/>
      <c r="R194" s="443"/>
      <c r="S194" s="443"/>
      <c r="T194" s="443"/>
      <c r="U194" s="443"/>
      <c r="V194" s="443"/>
      <c r="W194" s="443"/>
    </row>
    <row r="195" spans="1:23" ht="12.75">
      <c r="A195" s="359"/>
      <c r="B195"/>
      <c r="C195"/>
      <c r="D195"/>
      <c r="E195"/>
      <c r="F195"/>
      <c r="G195"/>
      <c r="H195"/>
      <c r="L195" s="443"/>
      <c r="M195" s="443"/>
      <c r="N195" s="443"/>
      <c r="O195" s="443"/>
      <c r="P195" s="443"/>
      <c r="Q195" s="443"/>
      <c r="R195" s="443"/>
      <c r="S195" s="443"/>
      <c r="T195" s="443"/>
      <c r="U195" s="443"/>
      <c r="V195" s="443"/>
      <c r="W195" s="443"/>
    </row>
    <row r="196" spans="2:23" ht="12.75">
      <c r="B196"/>
      <c r="C196"/>
      <c r="D196"/>
      <c r="E196"/>
      <c r="F196"/>
      <c r="G196"/>
      <c r="H196"/>
      <c r="L196" s="443"/>
      <c r="M196" s="443"/>
      <c r="N196" s="443"/>
      <c r="O196" s="443"/>
      <c r="P196" s="443"/>
      <c r="Q196" s="443"/>
      <c r="R196" s="443"/>
      <c r="S196" s="443"/>
      <c r="T196" s="443"/>
      <c r="U196" s="443"/>
      <c r="V196" s="443"/>
      <c r="W196" s="443"/>
    </row>
    <row r="197" spans="1:23" ht="12.75">
      <c r="A197" s="359"/>
      <c r="B197"/>
      <c r="C197"/>
      <c r="D197"/>
      <c r="E197"/>
      <c r="F197"/>
      <c r="G197"/>
      <c r="H197"/>
      <c r="L197" s="443"/>
      <c r="M197" s="443"/>
      <c r="N197" s="443"/>
      <c r="O197" s="443"/>
      <c r="P197" s="443"/>
      <c r="Q197" s="443"/>
      <c r="R197" s="443"/>
      <c r="S197" s="443"/>
      <c r="T197" s="443"/>
      <c r="U197" s="443"/>
      <c r="V197" s="443"/>
      <c r="W197" s="443"/>
    </row>
    <row r="198" spans="1:23" ht="12.75">
      <c r="A198" s="359"/>
      <c r="B198"/>
      <c r="C198"/>
      <c r="D198"/>
      <c r="E198"/>
      <c r="F198"/>
      <c r="G198"/>
      <c r="H198"/>
      <c r="L198" s="443"/>
      <c r="M198" s="443"/>
      <c r="N198" s="443"/>
      <c r="O198" s="443"/>
      <c r="P198" s="443"/>
      <c r="Q198" s="443"/>
      <c r="R198" s="443"/>
      <c r="S198" s="443"/>
      <c r="T198" s="443"/>
      <c r="U198" s="443"/>
      <c r="V198" s="443"/>
      <c r="W198" s="443"/>
    </row>
    <row r="199" spans="2:23" ht="12.75">
      <c r="B199"/>
      <c r="C199"/>
      <c r="D199"/>
      <c r="E199"/>
      <c r="F199"/>
      <c r="G199"/>
      <c r="H199"/>
      <c r="L199" s="443"/>
      <c r="M199" s="443"/>
      <c r="N199" s="443"/>
      <c r="O199" s="443"/>
      <c r="P199" s="443"/>
      <c r="Q199" s="443"/>
      <c r="R199" s="443"/>
      <c r="S199" s="443"/>
      <c r="T199" s="443"/>
      <c r="U199" s="443"/>
      <c r="V199" s="443"/>
      <c r="W199" s="443"/>
    </row>
    <row r="200" spans="1:23" ht="12.75">
      <c r="A200" s="359"/>
      <c r="B200"/>
      <c r="C200"/>
      <c r="D200"/>
      <c r="E200"/>
      <c r="F200"/>
      <c r="G200"/>
      <c r="H200"/>
      <c r="L200" s="443"/>
      <c r="M200" s="443"/>
      <c r="N200" s="443"/>
      <c r="O200" s="443"/>
      <c r="P200" s="443"/>
      <c r="Q200" s="443"/>
      <c r="R200" s="443"/>
      <c r="S200" s="443"/>
      <c r="T200" s="443"/>
      <c r="U200" s="443"/>
      <c r="V200" s="443"/>
      <c r="W200" s="443"/>
    </row>
    <row r="201" spans="2:23" ht="12.75">
      <c r="B201"/>
      <c r="C201"/>
      <c r="D201"/>
      <c r="E201"/>
      <c r="F201"/>
      <c r="G201"/>
      <c r="H201"/>
      <c r="L201" s="443"/>
      <c r="M201" s="443"/>
      <c r="N201" s="443"/>
      <c r="O201" s="443"/>
      <c r="P201" s="443"/>
      <c r="Q201" s="443"/>
      <c r="R201" s="443"/>
      <c r="S201" s="443"/>
      <c r="T201" s="443"/>
      <c r="U201" s="443"/>
      <c r="V201" s="443"/>
      <c r="W201" s="443"/>
    </row>
    <row r="202" spans="2:23" ht="12.75">
      <c r="B202"/>
      <c r="C202"/>
      <c r="D202"/>
      <c r="E202"/>
      <c r="F202"/>
      <c r="G202"/>
      <c r="H202"/>
      <c r="L202" s="443"/>
      <c r="M202" s="443"/>
      <c r="N202" s="443"/>
      <c r="O202" s="443"/>
      <c r="P202" s="443"/>
      <c r="Q202" s="443"/>
      <c r="R202" s="443"/>
      <c r="S202" s="443"/>
      <c r="T202" s="443"/>
      <c r="U202" s="443"/>
      <c r="V202" s="443"/>
      <c r="W202" s="443"/>
    </row>
    <row r="203" spans="2:23" ht="12.75">
      <c r="B203"/>
      <c r="C203"/>
      <c r="D203"/>
      <c r="E203"/>
      <c r="F203"/>
      <c r="G203"/>
      <c r="H203"/>
      <c r="L203" s="443"/>
      <c r="M203" s="443"/>
      <c r="N203" s="443"/>
      <c r="O203" s="443"/>
      <c r="P203" s="443"/>
      <c r="Q203" s="443"/>
      <c r="R203" s="443"/>
      <c r="S203" s="443"/>
      <c r="T203" s="443"/>
      <c r="U203" s="443"/>
      <c r="V203" s="443"/>
      <c r="W203" s="443"/>
    </row>
    <row r="204" spans="1:23" ht="12.75">
      <c r="A204" s="359"/>
      <c r="B204"/>
      <c r="C204"/>
      <c r="D204"/>
      <c r="E204"/>
      <c r="F204"/>
      <c r="G204"/>
      <c r="H204"/>
      <c r="I204" s="449"/>
      <c r="L204" s="443"/>
      <c r="M204" s="443"/>
      <c r="N204" s="443"/>
      <c r="O204" s="443"/>
      <c r="P204" s="443"/>
      <c r="Q204" s="443"/>
      <c r="R204" s="443"/>
      <c r="S204" s="443"/>
      <c r="T204" s="443"/>
      <c r="U204" s="443"/>
      <c r="V204" s="443"/>
      <c r="W204" s="443"/>
    </row>
    <row r="205" spans="1:23" ht="12.75">
      <c r="A205" s="359"/>
      <c r="B205"/>
      <c r="C205"/>
      <c r="D205"/>
      <c r="E205"/>
      <c r="F205"/>
      <c r="G205"/>
      <c r="H205"/>
      <c r="I205" s="449"/>
      <c r="L205" s="443"/>
      <c r="M205" s="443"/>
      <c r="N205" s="443"/>
      <c r="O205" s="443"/>
      <c r="P205" s="443"/>
      <c r="Q205" s="443"/>
      <c r="R205" s="443"/>
      <c r="S205" s="443"/>
      <c r="T205" s="443"/>
      <c r="U205" s="443"/>
      <c r="V205" s="443"/>
      <c r="W205" s="443"/>
    </row>
    <row r="206" spans="1:23" ht="12.75">
      <c r="A206" s="359"/>
      <c r="B206"/>
      <c r="C206"/>
      <c r="D206"/>
      <c r="E206"/>
      <c r="F206"/>
      <c r="G206"/>
      <c r="H206"/>
      <c r="I206" s="449"/>
      <c r="L206" s="443"/>
      <c r="M206" s="443"/>
      <c r="N206" s="443"/>
      <c r="O206" s="443"/>
      <c r="P206" s="443"/>
      <c r="Q206" s="443"/>
      <c r="R206" s="443"/>
      <c r="S206" s="443"/>
      <c r="T206" s="443"/>
      <c r="U206" s="443"/>
      <c r="V206" s="443"/>
      <c r="W206" s="443"/>
    </row>
    <row r="207" spans="1:23" ht="12.75">
      <c r="A207" s="359"/>
      <c r="B207"/>
      <c r="C207"/>
      <c r="D207"/>
      <c r="E207"/>
      <c r="F207"/>
      <c r="G207"/>
      <c r="H207"/>
      <c r="I207" s="449"/>
      <c r="L207" s="443"/>
      <c r="M207" s="443"/>
      <c r="N207" s="443"/>
      <c r="O207" s="443"/>
      <c r="P207" s="443"/>
      <c r="Q207" s="443"/>
      <c r="R207" s="443"/>
      <c r="S207" s="443"/>
      <c r="T207" s="443"/>
      <c r="U207" s="443"/>
      <c r="V207" s="443"/>
      <c r="W207" s="443"/>
    </row>
    <row r="208" spans="1:23" ht="12.75">
      <c r="A208" s="359"/>
      <c r="B208"/>
      <c r="C208"/>
      <c r="D208"/>
      <c r="E208"/>
      <c r="F208"/>
      <c r="G208"/>
      <c r="H208"/>
      <c r="I208" s="449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</row>
    <row r="209" spans="1:23" ht="12.75">
      <c r="A209" s="383"/>
      <c r="B209" s="394"/>
      <c r="C209" s="381"/>
      <c r="D209" s="391"/>
      <c r="E209" s="392"/>
      <c r="F209" s="393"/>
      <c r="G209" s="356"/>
      <c r="H209" s="444"/>
      <c r="I209" s="449"/>
      <c r="L209" s="443"/>
      <c r="M209" s="443"/>
      <c r="N209" s="443"/>
      <c r="O209" s="443"/>
      <c r="P209" s="443"/>
      <c r="Q209" s="443"/>
      <c r="R209" s="443"/>
      <c r="S209" s="443"/>
      <c r="T209" s="443"/>
      <c r="U209" s="443"/>
      <c r="V209" s="443"/>
      <c r="W209" s="443"/>
    </row>
    <row r="210" spans="1:23" ht="12.75">
      <c r="A210" s="383"/>
      <c r="B210" s="390"/>
      <c r="C210" s="381"/>
      <c r="D210" s="391"/>
      <c r="E210" s="392"/>
      <c r="F210" s="393"/>
      <c r="G210" s="356"/>
      <c r="H210" s="444"/>
      <c r="I210" s="449"/>
      <c r="L210" s="443"/>
      <c r="M210" s="443"/>
      <c r="N210" s="443"/>
      <c r="O210" s="443"/>
      <c r="P210" s="443"/>
      <c r="Q210" s="443"/>
      <c r="R210" s="443"/>
      <c r="S210" s="443"/>
      <c r="T210" s="443"/>
      <c r="U210" s="443"/>
      <c r="V210" s="443"/>
      <c r="W210" s="443"/>
    </row>
    <row r="211" spans="1:23" ht="12.75">
      <c r="A211" s="383"/>
      <c r="B211" s="394"/>
      <c r="C211" s="381"/>
      <c r="D211" s="391"/>
      <c r="E211" s="392"/>
      <c r="F211" s="393"/>
      <c r="G211" s="356"/>
      <c r="H211" s="352"/>
      <c r="I211" s="449"/>
      <c r="L211" s="443"/>
      <c r="M211" s="443"/>
      <c r="N211" s="443"/>
      <c r="O211" s="443"/>
      <c r="P211" s="443"/>
      <c r="Q211" s="443"/>
      <c r="R211" s="443"/>
      <c r="S211" s="443"/>
      <c r="T211" s="443"/>
      <c r="U211" s="443"/>
      <c r="V211" s="443"/>
      <c r="W211" s="443"/>
    </row>
    <row r="212" spans="1:23" ht="12.75">
      <c r="A212" s="383"/>
      <c r="B212" s="390"/>
      <c r="C212" s="395"/>
      <c r="D212" s="391"/>
      <c r="E212" s="392"/>
      <c r="F212" s="393"/>
      <c r="G212" s="356"/>
      <c r="H212" s="352"/>
      <c r="I212" s="450"/>
      <c r="L212" s="443"/>
      <c r="M212" s="443"/>
      <c r="N212" s="443"/>
      <c r="O212" s="443"/>
      <c r="P212" s="443"/>
      <c r="Q212" s="443"/>
      <c r="R212" s="443"/>
      <c r="S212" s="443"/>
      <c r="T212" s="443"/>
      <c r="U212" s="443"/>
      <c r="V212" s="443"/>
      <c r="W212" s="443"/>
    </row>
    <row r="213" spans="1:23" ht="12.75">
      <c r="A213" s="383"/>
      <c r="B213" s="394"/>
      <c r="C213" s="381"/>
      <c r="D213" s="391"/>
      <c r="E213" s="392"/>
      <c r="F213" s="393"/>
      <c r="G213" s="356"/>
      <c r="H213" s="352"/>
      <c r="I213" s="450"/>
      <c r="L213" s="443"/>
      <c r="M213" s="443"/>
      <c r="N213" s="443"/>
      <c r="O213" s="443"/>
      <c r="P213" s="443"/>
      <c r="Q213" s="443"/>
      <c r="R213" s="443"/>
      <c r="S213" s="443"/>
      <c r="T213" s="443"/>
      <c r="U213" s="443"/>
      <c r="V213" s="443"/>
      <c r="W213" s="443"/>
    </row>
    <row r="214" spans="1:23" ht="12.75">
      <c r="A214" s="383"/>
      <c r="B214" s="394"/>
      <c r="C214" s="381"/>
      <c r="D214" s="382"/>
      <c r="E214" s="383"/>
      <c r="F214" s="365"/>
      <c r="G214" s="384"/>
      <c r="H214" s="444"/>
      <c r="I214" s="450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</row>
    <row r="215" spans="1:23" ht="12.75">
      <c r="A215" s="383"/>
      <c r="B215" s="394"/>
      <c r="C215" s="381"/>
      <c r="D215" s="391"/>
      <c r="E215" s="383"/>
      <c r="F215" s="365"/>
      <c r="G215" s="384"/>
      <c r="H215" s="444"/>
      <c r="I215" s="450"/>
      <c r="L215" s="443"/>
      <c r="M215" s="443"/>
      <c r="N215" s="443"/>
      <c r="O215" s="443"/>
      <c r="P215" s="443"/>
      <c r="Q215" s="443"/>
      <c r="R215" s="443"/>
      <c r="S215" s="443"/>
      <c r="T215" s="443"/>
      <c r="U215" s="443"/>
      <c r="V215" s="443"/>
      <c r="W215" s="443"/>
    </row>
    <row r="216" spans="1:23" ht="12.75">
      <c r="A216" s="383"/>
      <c r="B216" s="394"/>
      <c r="C216" s="381"/>
      <c r="D216" s="391"/>
      <c r="E216" s="392"/>
      <c r="F216" s="393"/>
      <c r="G216" s="356"/>
      <c r="H216" s="352"/>
      <c r="I216" s="450"/>
      <c r="L216" s="443"/>
      <c r="M216" s="443"/>
      <c r="N216" s="443"/>
      <c r="O216" s="443"/>
      <c r="P216" s="443"/>
      <c r="Q216" s="443"/>
      <c r="R216" s="443"/>
      <c r="S216" s="443"/>
      <c r="T216" s="443"/>
      <c r="U216" s="443"/>
      <c r="V216" s="443"/>
      <c r="W216" s="443"/>
    </row>
    <row r="217" spans="1:23" ht="12.75">
      <c r="A217" s="383"/>
      <c r="B217" s="390"/>
      <c r="C217" s="381"/>
      <c r="D217" s="391"/>
      <c r="E217" s="383"/>
      <c r="F217" s="365"/>
      <c r="G217" s="384"/>
      <c r="H217" s="444"/>
      <c r="I217" s="450"/>
      <c r="L217" s="443"/>
      <c r="M217" s="443"/>
      <c r="N217" s="443"/>
      <c r="O217" s="443"/>
      <c r="P217" s="443"/>
      <c r="Q217" s="443"/>
      <c r="R217" s="443"/>
      <c r="S217" s="443"/>
      <c r="T217" s="443"/>
      <c r="U217" s="443"/>
      <c r="V217" s="443"/>
      <c r="W217" s="443"/>
    </row>
    <row r="218" spans="1:23" ht="12.75">
      <c r="A218" s="383"/>
      <c r="B218" s="394"/>
      <c r="C218" s="381"/>
      <c r="D218" s="391"/>
      <c r="E218" s="392"/>
      <c r="F218" s="393"/>
      <c r="G218" s="356"/>
      <c r="H218" s="352"/>
      <c r="I218" s="450"/>
      <c r="L218" s="443"/>
      <c r="M218" s="443"/>
      <c r="N218" s="443"/>
      <c r="O218" s="443"/>
      <c r="P218" s="443"/>
      <c r="Q218" s="443"/>
      <c r="R218" s="443"/>
      <c r="S218" s="443"/>
      <c r="T218" s="443"/>
      <c r="U218" s="443"/>
      <c r="V218" s="443"/>
      <c r="W218" s="443"/>
    </row>
    <row r="219" spans="1:23" ht="12.75">
      <c r="A219" s="383"/>
      <c r="B219" s="390"/>
      <c r="C219" s="381"/>
      <c r="D219" s="391"/>
      <c r="E219" s="383"/>
      <c r="F219" s="365"/>
      <c r="G219" s="384"/>
      <c r="H219" s="444"/>
      <c r="I219" s="450"/>
      <c r="L219" s="443"/>
      <c r="M219" s="443"/>
      <c r="N219" s="443"/>
      <c r="O219" s="443"/>
      <c r="P219" s="443"/>
      <c r="Q219" s="443"/>
      <c r="R219" s="443"/>
      <c r="S219" s="443"/>
      <c r="T219" s="443"/>
      <c r="U219" s="443"/>
      <c r="V219" s="443"/>
      <c r="W219" s="443"/>
    </row>
    <row r="220" spans="1:23" ht="12.75">
      <c r="A220" s="383"/>
      <c r="B220" s="394"/>
      <c r="C220" s="381"/>
      <c r="D220" s="391"/>
      <c r="E220" s="392"/>
      <c r="F220" s="393"/>
      <c r="G220" s="356"/>
      <c r="H220" s="352"/>
      <c r="I220" s="450"/>
      <c r="L220" s="443"/>
      <c r="M220" s="443"/>
      <c r="N220" s="443"/>
      <c r="O220" s="443"/>
      <c r="P220" s="443"/>
      <c r="Q220" s="443"/>
      <c r="R220" s="443"/>
      <c r="S220" s="443"/>
      <c r="T220" s="443"/>
      <c r="U220" s="443"/>
      <c r="V220" s="443"/>
      <c r="W220" s="443"/>
    </row>
    <row r="221" spans="1:23" ht="12.75">
      <c r="A221" s="392"/>
      <c r="B221" s="390"/>
      <c r="C221" s="381"/>
      <c r="D221" s="391"/>
      <c r="E221" s="383"/>
      <c r="F221" s="365"/>
      <c r="G221" s="384"/>
      <c r="H221" s="444"/>
      <c r="I221" s="450"/>
      <c r="L221" s="443"/>
      <c r="M221" s="443"/>
      <c r="N221" s="443"/>
      <c r="O221" s="443"/>
      <c r="P221" s="443"/>
      <c r="Q221" s="443"/>
      <c r="R221" s="443"/>
      <c r="S221" s="443"/>
      <c r="T221" s="443"/>
      <c r="U221" s="443"/>
      <c r="V221" s="443"/>
      <c r="W221" s="443"/>
    </row>
    <row r="222" spans="1:23" ht="12.75">
      <c r="A222" s="392"/>
      <c r="B222" s="390"/>
      <c r="C222" s="381"/>
      <c r="D222" s="391"/>
      <c r="E222" s="392"/>
      <c r="F222" s="393"/>
      <c r="G222" s="356"/>
      <c r="H222" s="352"/>
      <c r="I222" s="450"/>
      <c r="L222" s="443"/>
      <c r="M222" s="443"/>
      <c r="N222" s="443"/>
      <c r="O222" s="443"/>
      <c r="P222" s="443"/>
      <c r="Q222" s="443"/>
      <c r="R222" s="443"/>
      <c r="S222" s="443"/>
      <c r="T222" s="443"/>
      <c r="U222" s="443"/>
      <c r="V222" s="443"/>
      <c r="W222" s="443"/>
    </row>
    <row r="223" spans="1:23" ht="12.75">
      <c r="A223" s="383"/>
      <c r="B223" s="394"/>
      <c r="C223" s="381"/>
      <c r="D223" s="391"/>
      <c r="E223" s="383"/>
      <c r="F223" s="365"/>
      <c r="G223" s="384"/>
      <c r="H223" s="444"/>
      <c r="I223" s="450"/>
      <c r="L223" s="443"/>
      <c r="M223" s="443"/>
      <c r="N223" s="443"/>
      <c r="O223" s="443"/>
      <c r="P223" s="443"/>
      <c r="Q223" s="443"/>
      <c r="R223" s="443"/>
      <c r="S223" s="443"/>
      <c r="T223" s="443"/>
      <c r="U223" s="443"/>
      <c r="V223" s="443"/>
      <c r="W223" s="443"/>
    </row>
    <row r="224" spans="1:23" ht="12.75">
      <c r="A224" s="392"/>
      <c r="B224" s="390"/>
      <c r="C224" s="381"/>
      <c r="D224" s="391"/>
      <c r="E224" s="392"/>
      <c r="F224" s="393"/>
      <c r="G224" s="356"/>
      <c r="H224" s="352"/>
      <c r="I224" s="450"/>
      <c r="L224" s="443"/>
      <c r="M224" s="443"/>
      <c r="N224" s="443"/>
      <c r="O224" s="443"/>
      <c r="P224" s="443"/>
      <c r="Q224" s="443"/>
      <c r="R224" s="443"/>
      <c r="S224" s="443"/>
      <c r="T224" s="443"/>
      <c r="U224" s="443"/>
      <c r="V224" s="443"/>
      <c r="W224" s="443"/>
    </row>
    <row r="225" spans="1:23" ht="12.75">
      <c r="A225" s="383"/>
      <c r="B225" s="394"/>
      <c r="C225" s="381"/>
      <c r="D225" s="391"/>
      <c r="E225" s="383"/>
      <c r="F225" s="365"/>
      <c r="G225" s="384"/>
      <c r="H225" s="444"/>
      <c r="I225" s="450"/>
      <c r="L225" s="443"/>
      <c r="M225" s="443"/>
      <c r="N225" s="443"/>
      <c r="O225" s="443"/>
      <c r="P225" s="443"/>
      <c r="Q225" s="443"/>
      <c r="R225" s="443"/>
      <c r="S225" s="443"/>
      <c r="T225" s="443"/>
      <c r="U225" s="443"/>
      <c r="V225" s="443"/>
      <c r="W225" s="443"/>
    </row>
    <row r="226" spans="1:23" ht="12.75">
      <c r="A226" s="392"/>
      <c r="B226" s="394"/>
      <c r="C226" s="381"/>
      <c r="D226" s="391"/>
      <c r="E226" s="392"/>
      <c r="F226" s="393"/>
      <c r="G226" s="356"/>
      <c r="H226" s="352"/>
      <c r="I226" s="450"/>
      <c r="L226" s="443"/>
      <c r="M226" s="443"/>
      <c r="N226" s="443"/>
      <c r="O226" s="443"/>
      <c r="P226" s="443"/>
      <c r="Q226" s="443"/>
      <c r="R226" s="443"/>
      <c r="S226" s="443"/>
      <c r="T226" s="443"/>
      <c r="U226" s="443"/>
      <c r="V226" s="443"/>
      <c r="W226" s="443"/>
    </row>
    <row r="227" spans="1:23" ht="12.75">
      <c r="A227" s="392"/>
      <c r="B227"/>
      <c r="C227"/>
      <c r="D227"/>
      <c r="E227"/>
      <c r="F227"/>
      <c r="G227"/>
      <c r="H227"/>
      <c r="I227" s="450"/>
      <c r="L227" s="443"/>
      <c r="M227" s="443"/>
      <c r="N227" s="443"/>
      <c r="O227" s="443"/>
      <c r="P227" s="443"/>
      <c r="Q227" s="443"/>
      <c r="R227" s="443"/>
      <c r="S227" s="443"/>
      <c r="T227" s="443"/>
      <c r="U227" s="443"/>
      <c r="V227" s="443"/>
      <c r="W227" s="443"/>
    </row>
    <row r="228" spans="1:23" ht="12.75">
      <c r="A228" s="392"/>
      <c r="B228"/>
      <c r="C228"/>
      <c r="D228"/>
      <c r="E228"/>
      <c r="F228"/>
      <c r="G228"/>
      <c r="H228"/>
      <c r="I228" s="353"/>
      <c r="L228" s="443"/>
      <c r="M228" s="443"/>
      <c r="N228" s="443"/>
      <c r="O228" s="443"/>
      <c r="P228" s="443"/>
      <c r="Q228" s="443"/>
      <c r="R228" s="443"/>
      <c r="S228" s="443"/>
      <c r="T228" s="443"/>
      <c r="U228" s="443"/>
      <c r="V228" s="443"/>
      <c r="W228" s="443"/>
    </row>
    <row r="229" spans="1:23" ht="12.75">
      <c r="A229" s="392"/>
      <c r="B229"/>
      <c r="C229"/>
      <c r="D229"/>
      <c r="E229"/>
      <c r="F229"/>
      <c r="G229"/>
      <c r="H229"/>
      <c r="I229" s="353"/>
      <c r="L229" s="443"/>
      <c r="M229" s="443"/>
      <c r="N229" s="443"/>
      <c r="O229" s="443"/>
      <c r="P229" s="443"/>
      <c r="Q229" s="443"/>
      <c r="R229" s="443"/>
      <c r="S229" s="443"/>
      <c r="T229" s="443"/>
      <c r="U229" s="443"/>
      <c r="V229" s="443"/>
      <c r="W229" s="443"/>
    </row>
    <row r="230" spans="1:23" ht="12.75">
      <c r="A230" s="383"/>
      <c r="B230"/>
      <c r="C230"/>
      <c r="D230"/>
      <c r="E230"/>
      <c r="F230"/>
      <c r="G230"/>
      <c r="H230"/>
      <c r="I230" s="353"/>
      <c r="L230" s="443"/>
      <c r="M230" s="443"/>
      <c r="N230" s="443"/>
      <c r="O230" s="443"/>
      <c r="P230" s="443"/>
      <c r="Q230" s="443"/>
      <c r="R230" s="443"/>
      <c r="S230" s="443"/>
      <c r="T230" s="443"/>
      <c r="U230" s="443"/>
      <c r="V230" s="443"/>
      <c r="W230" s="443"/>
    </row>
    <row r="231" spans="1:23" ht="12.75">
      <c r="A231" s="383"/>
      <c r="B231"/>
      <c r="C231"/>
      <c r="D231"/>
      <c r="E231"/>
      <c r="F231"/>
      <c r="G231"/>
      <c r="H231"/>
      <c r="I231" s="353"/>
      <c r="L231" s="443"/>
      <c r="M231" s="443"/>
      <c r="N231" s="443"/>
      <c r="O231" s="443"/>
      <c r="P231" s="443"/>
      <c r="Q231" s="443"/>
      <c r="R231" s="443"/>
      <c r="S231" s="443"/>
      <c r="T231" s="443"/>
      <c r="U231" s="443"/>
      <c r="V231" s="443"/>
      <c r="W231" s="443"/>
    </row>
    <row r="232" spans="1:23" ht="12.75">
      <c r="A232" s="392"/>
      <c r="B232"/>
      <c r="C232"/>
      <c r="D232"/>
      <c r="E232"/>
      <c r="F232"/>
      <c r="G232"/>
      <c r="H232"/>
      <c r="I232" s="353"/>
      <c r="L232" s="443"/>
      <c r="M232" s="443"/>
      <c r="N232" s="443"/>
      <c r="O232" s="443"/>
      <c r="P232" s="443"/>
      <c r="Q232" s="443"/>
      <c r="R232" s="443"/>
      <c r="S232" s="443"/>
      <c r="T232" s="443"/>
      <c r="U232" s="443"/>
      <c r="V232" s="443"/>
      <c r="W232" s="443"/>
    </row>
    <row r="233" spans="1:23" ht="12.75">
      <c r="A233" s="383"/>
      <c r="B233"/>
      <c r="C233"/>
      <c r="D233"/>
      <c r="E233"/>
      <c r="F233"/>
      <c r="G233"/>
      <c r="H233"/>
      <c r="I233" s="353"/>
      <c r="L233" s="443"/>
      <c r="M233" s="443"/>
      <c r="N233" s="443"/>
      <c r="O233" s="443"/>
      <c r="P233" s="443"/>
      <c r="Q233" s="443"/>
      <c r="R233" s="443"/>
      <c r="S233" s="443"/>
      <c r="T233" s="443"/>
      <c r="U233" s="443"/>
      <c r="V233" s="443"/>
      <c r="W233" s="443"/>
    </row>
    <row r="234" spans="1:23" ht="12.75">
      <c r="A234" s="383"/>
      <c r="B234" s="394"/>
      <c r="C234" s="381"/>
      <c r="D234" s="391"/>
      <c r="E234" s="383"/>
      <c r="F234" s="365"/>
      <c r="G234" s="384"/>
      <c r="H234" s="444"/>
      <c r="I234" s="353"/>
      <c r="L234" s="443"/>
      <c r="M234" s="443"/>
      <c r="N234" s="443"/>
      <c r="O234" s="443"/>
      <c r="P234" s="443"/>
      <c r="Q234" s="443"/>
      <c r="R234" s="443"/>
      <c r="S234" s="443"/>
      <c r="T234" s="443"/>
      <c r="U234" s="443"/>
      <c r="V234" s="443"/>
      <c r="W234" s="443"/>
    </row>
    <row r="235" spans="1:23" ht="12.75">
      <c r="A235" s="392"/>
      <c r="B235" s="394"/>
      <c r="C235" s="381"/>
      <c r="D235" s="391"/>
      <c r="E235" s="392"/>
      <c r="F235" s="393"/>
      <c r="G235" s="356"/>
      <c r="H235" s="352"/>
      <c r="I235" s="353"/>
      <c r="L235" s="443"/>
      <c r="M235" s="443"/>
      <c r="N235" s="443"/>
      <c r="O235" s="443"/>
      <c r="P235" s="443"/>
      <c r="Q235" s="443"/>
      <c r="R235" s="443"/>
      <c r="S235" s="443"/>
      <c r="T235" s="443"/>
      <c r="U235" s="443"/>
      <c r="V235" s="443"/>
      <c r="W235" s="443"/>
    </row>
    <row r="236" spans="1:23" ht="12.75">
      <c r="A236" s="383"/>
      <c r="B236" s="390"/>
      <c r="C236" s="381"/>
      <c r="D236" s="391"/>
      <c r="E236" s="383"/>
      <c r="F236" s="365"/>
      <c r="G236" s="384"/>
      <c r="H236" s="444"/>
      <c r="I236" s="353"/>
      <c r="L236" s="443"/>
      <c r="M236" s="443"/>
      <c r="N236" s="443"/>
      <c r="O236" s="443"/>
      <c r="P236" s="443"/>
      <c r="Q236" s="443"/>
      <c r="R236" s="443"/>
      <c r="S236" s="443"/>
      <c r="T236" s="443"/>
      <c r="U236" s="443"/>
      <c r="V236" s="443"/>
      <c r="W236" s="443"/>
    </row>
    <row r="237" spans="1:23" ht="12.75">
      <c r="A237" s="392"/>
      <c r="B237" s="394"/>
      <c r="C237" s="381"/>
      <c r="D237" s="391"/>
      <c r="E237" s="392"/>
      <c r="F237" s="393"/>
      <c r="G237" s="356"/>
      <c r="H237" s="352"/>
      <c r="I237" s="353"/>
      <c r="L237" s="443"/>
      <c r="M237" s="443"/>
      <c r="N237" s="443"/>
      <c r="O237" s="443"/>
      <c r="P237" s="443"/>
      <c r="Q237" s="443"/>
      <c r="R237" s="443"/>
      <c r="S237" s="443"/>
      <c r="T237" s="443"/>
      <c r="U237" s="443"/>
      <c r="V237" s="443"/>
      <c r="W237" s="443"/>
    </row>
    <row r="238" spans="1:23" ht="12.75">
      <c r="A238" s="383"/>
      <c r="B238" s="390"/>
      <c r="C238" s="381"/>
      <c r="D238" s="391"/>
      <c r="E238" s="383"/>
      <c r="F238" s="365"/>
      <c r="G238" s="384"/>
      <c r="H238" s="444"/>
      <c r="I238" s="353"/>
      <c r="L238" s="443"/>
      <c r="M238" s="443"/>
      <c r="N238" s="443"/>
      <c r="O238" s="443"/>
      <c r="P238" s="443"/>
      <c r="Q238" s="443"/>
      <c r="R238" s="443"/>
      <c r="S238" s="443"/>
      <c r="T238" s="443"/>
      <c r="U238" s="443"/>
      <c r="V238" s="443"/>
      <c r="W238" s="443"/>
    </row>
    <row r="239" spans="1:23" ht="12.75">
      <c r="A239" s="383"/>
      <c r="B239" s="394"/>
      <c r="C239" s="381"/>
      <c r="D239" s="391"/>
      <c r="E239" s="392"/>
      <c r="F239" s="393"/>
      <c r="G239" s="356"/>
      <c r="H239" s="352"/>
      <c r="I239" s="353"/>
      <c r="L239" s="443"/>
      <c r="M239" s="443"/>
      <c r="N239" s="443"/>
      <c r="O239" s="443"/>
      <c r="P239" s="443"/>
      <c r="Q239" s="443"/>
      <c r="R239" s="443"/>
      <c r="S239" s="443"/>
      <c r="T239" s="443"/>
      <c r="U239" s="443"/>
      <c r="V239" s="443"/>
      <c r="W239" s="443"/>
    </row>
    <row r="240" spans="1:23" ht="12.75">
      <c r="A240" s="383"/>
      <c r="B240" s="390"/>
      <c r="C240" s="381"/>
      <c r="D240" s="391"/>
      <c r="E240" s="383"/>
      <c r="F240" s="365"/>
      <c r="G240" s="384"/>
      <c r="H240" s="444"/>
      <c r="I240" s="353"/>
      <c r="L240" s="443"/>
      <c r="M240" s="443"/>
      <c r="N240" s="443"/>
      <c r="O240" s="443"/>
      <c r="P240" s="443"/>
      <c r="Q240" s="443"/>
      <c r="R240" s="443"/>
      <c r="S240" s="443"/>
      <c r="T240" s="443"/>
      <c r="U240" s="443"/>
      <c r="V240" s="443"/>
      <c r="W240" s="443"/>
    </row>
    <row r="241" spans="1:23" ht="12.75">
      <c r="A241" s="392"/>
      <c r="B241" s="394"/>
      <c r="C241" s="381"/>
      <c r="D241" s="391"/>
      <c r="E241" s="392"/>
      <c r="F241" s="393"/>
      <c r="G241" s="356"/>
      <c r="H241" s="352"/>
      <c r="I241" s="353"/>
      <c r="L241" s="443"/>
      <c r="M241" s="443"/>
      <c r="N241" s="443"/>
      <c r="O241" s="443"/>
      <c r="P241" s="443"/>
      <c r="Q241" s="443"/>
      <c r="R241" s="443"/>
      <c r="S241" s="443"/>
      <c r="T241" s="443"/>
      <c r="U241" s="443"/>
      <c r="V241" s="443"/>
      <c r="W241" s="443"/>
    </row>
    <row r="242" spans="1:23" ht="12.75">
      <c r="A242" s="392"/>
      <c r="B242" s="390"/>
      <c r="C242" s="381"/>
      <c r="D242" s="391"/>
      <c r="E242" s="383"/>
      <c r="F242" s="365"/>
      <c r="G242" s="384"/>
      <c r="H242" s="444"/>
      <c r="I242" s="353"/>
      <c r="L242" s="443"/>
      <c r="M242" s="443"/>
      <c r="N242" s="443"/>
      <c r="O242" s="443"/>
      <c r="P242" s="443"/>
      <c r="Q242" s="443"/>
      <c r="R242" s="443"/>
      <c r="S242" s="443"/>
      <c r="T242" s="443"/>
      <c r="U242" s="443"/>
      <c r="V242" s="443"/>
      <c r="W242" s="443"/>
    </row>
    <row r="243" spans="1:23" ht="12.75">
      <c r="A243" s="383"/>
      <c r="B243" s="394"/>
      <c r="C243" s="381"/>
      <c r="D243" s="391"/>
      <c r="E243" s="392"/>
      <c r="F243" s="393"/>
      <c r="G243" s="356"/>
      <c r="H243" s="444"/>
      <c r="I243" s="353"/>
      <c r="L243" s="443"/>
      <c r="M243" s="443"/>
      <c r="N243" s="443"/>
      <c r="O243" s="443"/>
      <c r="P243" s="443"/>
      <c r="Q243" s="443"/>
      <c r="R243" s="443"/>
      <c r="S243" s="443"/>
      <c r="T243" s="443"/>
      <c r="U243" s="443"/>
      <c r="V243" s="443"/>
      <c r="W243" s="443"/>
    </row>
    <row r="244" spans="1:23" ht="12.75">
      <c r="A244" s="392"/>
      <c r="B244" s="394"/>
      <c r="C244" s="381"/>
      <c r="D244" s="391"/>
      <c r="E244" s="392"/>
      <c r="F244" s="393"/>
      <c r="G244" s="356"/>
      <c r="H244" s="444"/>
      <c r="I244" s="353"/>
      <c r="L244" s="443"/>
      <c r="M244" s="443"/>
      <c r="N244" s="443"/>
      <c r="O244" s="443"/>
      <c r="P244" s="443"/>
      <c r="Q244" s="443"/>
      <c r="R244" s="443"/>
      <c r="S244" s="443"/>
      <c r="T244" s="443"/>
      <c r="U244" s="443"/>
      <c r="V244" s="443"/>
      <c r="W244" s="443"/>
    </row>
    <row r="245" spans="1:23" ht="12.75">
      <c r="A245" s="392"/>
      <c r="B245" s="390"/>
      <c r="C245" s="381"/>
      <c r="D245" s="391"/>
      <c r="E245" s="392"/>
      <c r="F245" s="393"/>
      <c r="G245" s="356"/>
      <c r="H245" s="352"/>
      <c r="I245" s="353"/>
      <c r="L245" s="443"/>
      <c r="M245" s="443"/>
      <c r="N245" s="443"/>
      <c r="O245" s="443"/>
      <c r="P245" s="443"/>
      <c r="Q245" s="443"/>
      <c r="R245" s="443"/>
      <c r="S245" s="443"/>
      <c r="T245" s="443"/>
      <c r="U245" s="443"/>
      <c r="V245" s="443"/>
      <c r="W245" s="443"/>
    </row>
    <row r="246" spans="1:23" ht="12.75">
      <c r="A246" s="392"/>
      <c r="B246" s="394"/>
      <c r="C246" s="381"/>
      <c r="D246" s="391"/>
      <c r="E246" s="383"/>
      <c r="F246" s="365"/>
      <c r="G246" s="384"/>
      <c r="H246" s="444"/>
      <c r="I246" s="353"/>
      <c r="L246" s="443"/>
      <c r="M246" s="443"/>
      <c r="N246" s="443"/>
      <c r="O246" s="443"/>
      <c r="P246" s="443"/>
      <c r="Q246" s="443"/>
      <c r="R246" s="443"/>
      <c r="S246" s="443"/>
      <c r="T246" s="443"/>
      <c r="U246" s="443"/>
      <c r="V246" s="443"/>
      <c r="W246" s="443"/>
    </row>
    <row r="247" spans="1:23" ht="12.75">
      <c r="A247" s="383"/>
      <c r="B247" s="390"/>
      <c r="C247" s="381"/>
      <c r="D247" s="391"/>
      <c r="E247" s="383"/>
      <c r="F247" s="365"/>
      <c r="G247" s="384"/>
      <c r="H247" s="444"/>
      <c r="I247" s="353"/>
      <c r="L247" s="443"/>
      <c r="M247" s="443"/>
      <c r="N247" s="443"/>
      <c r="O247" s="443"/>
      <c r="P247" s="443"/>
      <c r="Q247" s="443"/>
      <c r="R247" s="443"/>
      <c r="S247" s="443"/>
      <c r="T247" s="443"/>
      <c r="U247" s="443"/>
      <c r="V247" s="443"/>
      <c r="W247" s="443"/>
    </row>
    <row r="248" spans="1:23" ht="12.75">
      <c r="A248" s="383"/>
      <c r="B248" s="394"/>
      <c r="C248" s="381"/>
      <c r="D248" s="391"/>
      <c r="E248" s="392"/>
      <c r="F248" s="393"/>
      <c r="G248" s="356"/>
      <c r="H248" s="352"/>
      <c r="I248" s="353"/>
      <c r="L248" s="443"/>
      <c r="M248" s="443"/>
      <c r="N248" s="443"/>
      <c r="O248" s="443"/>
      <c r="P248" s="443"/>
      <c r="Q248" s="443"/>
      <c r="R248" s="443"/>
      <c r="S248" s="443"/>
      <c r="T248" s="443"/>
      <c r="U248" s="443"/>
      <c r="V248" s="443"/>
      <c r="W248" s="443"/>
    </row>
    <row r="249" spans="1:23" ht="12.75">
      <c r="A249" s="392"/>
      <c r="B249" s="390"/>
      <c r="C249" s="381"/>
      <c r="D249" s="391"/>
      <c r="E249" s="392"/>
      <c r="F249" s="393"/>
      <c r="G249" s="356"/>
      <c r="H249" s="444"/>
      <c r="I249" s="353"/>
      <c r="L249" s="443"/>
      <c r="M249" s="443"/>
      <c r="N249" s="443"/>
      <c r="O249" s="443"/>
      <c r="P249" s="443"/>
      <c r="Q249" s="443"/>
      <c r="R249" s="443"/>
      <c r="S249" s="443"/>
      <c r="T249" s="443"/>
      <c r="U249" s="443"/>
      <c r="V249" s="443"/>
      <c r="W249" s="443"/>
    </row>
    <row r="250" spans="1:23" ht="12.75">
      <c r="A250" s="383"/>
      <c r="B250" s="394"/>
      <c r="C250" s="381"/>
      <c r="D250" s="391"/>
      <c r="E250" s="392"/>
      <c r="F250" s="393"/>
      <c r="G250" s="356"/>
      <c r="H250" s="444"/>
      <c r="I250" s="353"/>
      <c r="L250" s="443"/>
      <c r="M250" s="443"/>
      <c r="N250" s="443"/>
      <c r="O250" s="443"/>
      <c r="P250" s="443"/>
      <c r="Q250" s="443"/>
      <c r="R250" s="443"/>
      <c r="S250" s="443"/>
      <c r="T250" s="443"/>
      <c r="U250" s="443"/>
      <c r="V250" s="443"/>
      <c r="W250" s="443"/>
    </row>
    <row r="251" spans="1:23" ht="12.75">
      <c r="A251" s="383"/>
      <c r="B251" s="390"/>
      <c r="C251" s="381"/>
      <c r="D251" s="391"/>
      <c r="E251" s="392"/>
      <c r="F251" s="393"/>
      <c r="G251" s="356"/>
      <c r="H251" s="352"/>
      <c r="I251" s="353"/>
      <c r="L251" s="443"/>
      <c r="M251" s="443"/>
      <c r="N251" s="443"/>
      <c r="O251" s="443"/>
      <c r="P251" s="443"/>
      <c r="Q251" s="443"/>
      <c r="R251" s="443"/>
      <c r="S251" s="443"/>
      <c r="T251" s="443"/>
      <c r="U251" s="443"/>
      <c r="V251" s="443"/>
      <c r="W251" s="443"/>
    </row>
    <row r="252" spans="1:23" ht="12.75">
      <c r="A252" s="392"/>
      <c r="B252" s="394"/>
      <c r="C252" s="381"/>
      <c r="D252" s="391"/>
      <c r="E252" s="392"/>
      <c r="F252" s="393"/>
      <c r="G252" s="356"/>
      <c r="H252" s="352"/>
      <c r="I252" s="353"/>
      <c r="L252" s="443"/>
      <c r="M252" s="443"/>
      <c r="N252" s="443"/>
      <c r="O252" s="443"/>
      <c r="P252" s="443"/>
      <c r="Q252" s="443"/>
      <c r="R252" s="443"/>
      <c r="S252" s="443"/>
      <c r="T252" s="443"/>
      <c r="U252" s="443"/>
      <c r="V252" s="443"/>
      <c r="W252" s="443"/>
    </row>
    <row r="253" spans="1:23" ht="12.75">
      <c r="A253" s="383"/>
      <c r="B253" s="390"/>
      <c r="C253" s="381"/>
      <c r="D253" s="391"/>
      <c r="E253" s="392"/>
      <c r="F253" s="393"/>
      <c r="G253" s="356"/>
      <c r="H253" s="352"/>
      <c r="I253" s="353"/>
      <c r="L253" s="443"/>
      <c r="M253" s="443"/>
      <c r="N253" s="443"/>
      <c r="O253" s="443"/>
      <c r="P253" s="443"/>
      <c r="Q253" s="443"/>
      <c r="R253" s="443"/>
      <c r="S253" s="443"/>
      <c r="T253" s="443"/>
      <c r="U253" s="443"/>
      <c r="V253" s="443"/>
      <c r="W253" s="443"/>
    </row>
    <row r="254" spans="1:23" ht="12.75">
      <c r="A254" s="392"/>
      <c r="B254" s="394"/>
      <c r="C254" s="381"/>
      <c r="D254" s="391"/>
      <c r="E254" s="392"/>
      <c r="F254" s="393"/>
      <c r="G254" s="356"/>
      <c r="H254" s="352"/>
      <c r="I254" s="353"/>
      <c r="L254" s="443"/>
      <c r="M254" s="443"/>
      <c r="N254" s="443"/>
      <c r="O254" s="443"/>
      <c r="P254" s="443"/>
      <c r="Q254" s="443"/>
      <c r="R254" s="443"/>
      <c r="S254" s="443"/>
      <c r="T254" s="443"/>
      <c r="U254" s="443"/>
      <c r="V254" s="443"/>
      <c r="W254" s="443"/>
    </row>
    <row r="255" spans="1:23" ht="12.75">
      <c r="A255" s="392"/>
      <c r="B255"/>
      <c r="C255"/>
      <c r="D255"/>
      <c r="E255"/>
      <c r="F255"/>
      <c r="G255"/>
      <c r="H255"/>
      <c r="I255" s="353"/>
      <c r="L255" s="443"/>
      <c r="M255" s="443"/>
      <c r="N255" s="443"/>
      <c r="O255" s="443"/>
      <c r="P255" s="443"/>
      <c r="Q255" s="443"/>
      <c r="R255" s="443"/>
      <c r="S255" s="443"/>
      <c r="T255" s="443"/>
      <c r="U255" s="443"/>
      <c r="V255" s="443"/>
      <c r="W255" s="443"/>
    </row>
    <row r="256" spans="1:23" ht="12.75">
      <c r="A256" s="392"/>
      <c r="B256"/>
      <c r="C256"/>
      <c r="D256"/>
      <c r="E256"/>
      <c r="F256"/>
      <c r="G256"/>
      <c r="H256"/>
      <c r="I256" s="353"/>
      <c r="L256" s="443"/>
      <c r="M256" s="443"/>
      <c r="N256" s="443"/>
      <c r="O256" s="443"/>
      <c r="P256" s="443"/>
      <c r="Q256" s="443"/>
      <c r="R256" s="443"/>
      <c r="S256" s="443"/>
      <c r="T256" s="443"/>
      <c r="U256" s="443"/>
      <c r="V256" s="443"/>
      <c r="W256" s="443"/>
    </row>
    <row r="257" spans="1:23" ht="12.75">
      <c r="A257" s="383"/>
      <c r="B257"/>
      <c r="C257"/>
      <c r="D257"/>
      <c r="E257"/>
      <c r="F257"/>
      <c r="G257"/>
      <c r="H257"/>
      <c r="I257" s="353"/>
      <c r="L257" s="443"/>
      <c r="M257" s="443"/>
      <c r="N257" s="443"/>
      <c r="O257" s="443"/>
      <c r="P257" s="443"/>
      <c r="Q257" s="443"/>
      <c r="R257" s="443"/>
      <c r="S257" s="443"/>
      <c r="T257" s="443"/>
      <c r="U257" s="443"/>
      <c r="V257" s="443"/>
      <c r="W257" s="443"/>
    </row>
    <row r="258" spans="1:23" ht="12.75">
      <c r="A258" s="383"/>
      <c r="B258"/>
      <c r="C258"/>
      <c r="D258"/>
      <c r="E258"/>
      <c r="F258"/>
      <c r="G258"/>
      <c r="H258"/>
      <c r="I258" s="353"/>
      <c r="L258" s="443"/>
      <c r="M258" s="443"/>
      <c r="N258" s="443"/>
      <c r="O258" s="443"/>
      <c r="P258" s="443"/>
      <c r="Q258" s="443"/>
      <c r="R258" s="443"/>
      <c r="S258" s="443"/>
      <c r="T258" s="443"/>
      <c r="U258" s="443"/>
      <c r="V258" s="443"/>
      <c r="W258" s="443"/>
    </row>
    <row r="259" spans="1:23" ht="12.75">
      <c r="A259" s="383"/>
      <c r="B259"/>
      <c r="C259"/>
      <c r="D259"/>
      <c r="E259"/>
      <c r="F259"/>
      <c r="G259"/>
      <c r="H259"/>
      <c r="I259" s="353"/>
      <c r="L259" s="443"/>
      <c r="M259" s="443"/>
      <c r="N259" s="443"/>
      <c r="O259" s="443"/>
      <c r="P259" s="443"/>
      <c r="Q259" s="443"/>
      <c r="R259" s="443"/>
      <c r="S259" s="443"/>
      <c r="T259" s="443"/>
      <c r="U259" s="443"/>
      <c r="V259" s="443"/>
      <c r="W259" s="443"/>
    </row>
    <row r="260" spans="1:23" ht="12.75">
      <c r="A260" s="383"/>
      <c r="B260"/>
      <c r="C260"/>
      <c r="D260"/>
      <c r="E260"/>
      <c r="F260"/>
      <c r="G260"/>
      <c r="H260"/>
      <c r="I260" s="353"/>
      <c r="L260" s="443"/>
      <c r="M260" s="443"/>
      <c r="N260" s="443"/>
      <c r="O260" s="443"/>
      <c r="P260" s="443"/>
      <c r="Q260" s="443"/>
      <c r="R260" s="443"/>
      <c r="S260" s="443"/>
      <c r="T260" s="443"/>
      <c r="U260" s="443"/>
      <c r="V260" s="443"/>
      <c r="W260" s="443"/>
    </row>
    <row r="261" spans="1:23" ht="12.75">
      <c r="A261" s="383"/>
      <c r="B261" s="390"/>
      <c r="C261" s="381"/>
      <c r="D261" s="391"/>
      <c r="E261" s="392"/>
      <c r="F261" s="393"/>
      <c r="G261" s="356"/>
      <c r="H261" s="352"/>
      <c r="I261" s="353"/>
      <c r="L261" s="443"/>
      <c r="M261" s="443"/>
      <c r="N261" s="443"/>
      <c r="O261" s="443"/>
      <c r="P261" s="443"/>
      <c r="Q261" s="443"/>
      <c r="R261" s="443"/>
      <c r="S261" s="443"/>
      <c r="T261" s="443"/>
      <c r="U261" s="443"/>
      <c r="V261" s="443"/>
      <c r="W261" s="443"/>
    </row>
    <row r="262" spans="1:23" ht="12.75">
      <c r="A262" s="383"/>
      <c r="B262" s="394"/>
      <c r="C262" s="381"/>
      <c r="D262" s="391"/>
      <c r="E262" s="392"/>
      <c r="F262" s="393"/>
      <c r="G262" s="356"/>
      <c r="H262" s="352"/>
      <c r="I262" s="353"/>
      <c r="L262" s="443"/>
      <c r="M262" s="443"/>
      <c r="N262" s="443"/>
      <c r="O262" s="443"/>
      <c r="P262" s="443"/>
      <c r="Q262" s="443"/>
      <c r="R262" s="443"/>
      <c r="S262" s="443"/>
      <c r="T262" s="443"/>
      <c r="U262" s="443"/>
      <c r="V262" s="443"/>
      <c r="W262" s="443"/>
    </row>
    <row r="263" spans="1:23" ht="12.75">
      <c r="A263" s="383"/>
      <c r="B263" s="390"/>
      <c r="C263" s="381"/>
      <c r="D263" s="391"/>
      <c r="E263" s="392"/>
      <c r="F263" s="393"/>
      <c r="G263" s="356"/>
      <c r="H263" s="352"/>
      <c r="I263" s="353"/>
      <c r="L263" s="443"/>
      <c r="M263" s="443"/>
      <c r="N263" s="443"/>
      <c r="O263" s="443"/>
      <c r="P263" s="443"/>
      <c r="Q263" s="443"/>
      <c r="R263" s="443"/>
      <c r="S263" s="443"/>
      <c r="T263" s="443"/>
      <c r="U263" s="443"/>
      <c r="V263" s="443"/>
      <c r="W263" s="443"/>
    </row>
    <row r="264" spans="1:23" ht="12.75">
      <c r="A264" s="392"/>
      <c r="B264" s="394"/>
      <c r="C264" s="381"/>
      <c r="D264" s="391"/>
      <c r="E264" s="392"/>
      <c r="F264" s="393"/>
      <c r="G264" s="356"/>
      <c r="H264" s="352"/>
      <c r="I264" s="353"/>
      <c r="L264" s="443"/>
      <c r="M264" s="443"/>
      <c r="N264" s="443"/>
      <c r="O264" s="443"/>
      <c r="P264" s="443"/>
      <c r="Q264" s="443"/>
      <c r="R264" s="443"/>
      <c r="S264" s="443"/>
      <c r="T264" s="443"/>
      <c r="U264" s="443"/>
      <c r="V264" s="443"/>
      <c r="W264" s="443"/>
    </row>
    <row r="265" spans="1:23" ht="12.75">
      <c r="A265" s="383"/>
      <c r="B265" s="390"/>
      <c r="C265" s="381"/>
      <c r="D265" s="391"/>
      <c r="E265" s="392"/>
      <c r="F265" s="393"/>
      <c r="G265" s="356"/>
      <c r="H265" s="352"/>
      <c r="I265" s="353"/>
      <c r="L265" s="443"/>
      <c r="M265" s="443"/>
      <c r="N265" s="443"/>
      <c r="O265" s="443"/>
      <c r="P265" s="443"/>
      <c r="Q265" s="443"/>
      <c r="R265" s="443"/>
      <c r="S265" s="443"/>
      <c r="T265" s="443"/>
      <c r="U265" s="443"/>
      <c r="V265" s="443"/>
      <c r="W265" s="443"/>
    </row>
    <row r="266" spans="1:23" ht="12.75">
      <c r="A266" s="383"/>
      <c r="B266" s="394"/>
      <c r="C266" s="381"/>
      <c r="D266" s="391"/>
      <c r="E266" s="392"/>
      <c r="F266" s="393"/>
      <c r="G266" s="356"/>
      <c r="H266" s="352"/>
      <c r="I266" s="353"/>
      <c r="L266" s="443"/>
      <c r="M266" s="443"/>
      <c r="N266" s="443"/>
      <c r="O266" s="443"/>
      <c r="P266" s="443"/>
      <c r="Q266" s="443"/>
      <c r="R266" s="443"/>
      <c r="S266" s="443"/>
      <c r="T266" s="443"/>
      <c r="U266" s="443"/>
      <c r="V266" s="443"/>
      <c r="W266" s="443"/>
    </row>
    <row r="267" spans="1:23" ht="12.75">
      <c r="A267" s="392"/>
      <c r="B267" s="390"/>
      <c r="C267" s="381"/>
      <c r="D267" s="391"/>
      <c r="E267" s="392"/>
      <c r="F267" s="393"/>
      <c r="G267" s="356"/>
      <c r="H267" s="352"/>
      <c r="I267" s="353"/>
      <c r="L267" s="443"/>
      <c r="M267" s="443"/>
      <c r="N267" s="443"/>
      <c r="O267" s="443"/>
      <c r="P267" s="443"/>
      <c r="Q267" s="443"/>
      <c r="R267" s="443"/>
      <c r="S267" s="443"/>
      <c r="T267" s="443"/>
      <c r="U267" s="443"/>
      <c r="V267" s="443"/>
      <c r="W267" s="443"/>
    </row>
    <row r="268" spans="1:23" ht="12.75">
      <c r="A268" s="383"/>
      <c r="B268" s="390"/>
      <c r="C268" s="381"/>
      <c r="D268" s="391"/>
      <c r="E268" s="392"/>
      <c r="F268" s="393"/>
      <c r="G268" s="356"/>
      <c r="H268" s="352"/>
      <c r="I268" s="353"/>
      <c r="L268" s="443"/>
      <c r="M268" s="443"/>
      <c r="N268" s="443"/>
      <c r="O268" s="443"/>
      <c r="P268" s="443"/>
      <c r="Q268" s="443"/>
      <c r="R268" s="443"/>
      <c r="S268" s="443"/>
      <c r="T268" s="443"/>
      <c r="U268" s="443"/>
      <c r="V268" s="443"/>
      <c r="W268" s="443"/>
    </row>
    <row r="269" spans="1:23" ht="12.75">
      <c r="A269" s="392"/>
      <c r="B269" s="390"/>
      <c r="C269" s="381"/>
      <c r="D269" s="391"/>
      <c r="E269" s="392"/>
      <c r="F269" s="393"/>
      <c r="G269" s="356"/>
      <c r="H269" s="352"/>
      <c r="I269" s="353"/>
      <c r="L269" s="443"/>
      <c r="M269" s="443"/>
      <c r="N269" s="443"/>
      <c r="O269" s="443"/>
      <c r="P269" s="443"/>
      <c r="Q269" s="443"/>
      <c r="R269" s="443"/>
      <c r="S269" s="443"/>
      <c r="T269" s="443"/>
      <c r="U269" s="443"/>
      <c r="V269" s="443"/>
      <c r="W269" s="443"/>
    </row>
    <row r="270" spans="1:23" ht="12.75">
      <c r="A270" s="383"/>
      <c r="B270" s="390"/>
      <c r="C270" s="381"/>
      <c r="D270" s="391"/>
      <c r="E270" s="392"/>
      <c r="F270" s="393"/>
      <c r="G270" s="356"/>
      <c r="H270" s="352"/>
      <c r="I270" s="353"/>
      <c r="L270" s="443"/>
      <c r="M270" s="443"/>
      <c r="N270" s="443"/>
      <c r="O270" s="443"/>
      <c r="P270" s="443"/>
      <c r="Q270" s="443"/>
      <c r="R270" s="443"/>
      <c r="S270" s="443"/>
      <c r="T270" s="443"/>
      <c r="U270" s="443"/>
      <c r="V270" s="443"/>
      <c r="W270" s="443"/>
    </row>
    <row r="271" spans="1:23" ht="12.75">
      <c r="A271" s="392"/>
      <c r="B271" s="390"/>
      <c r="C271" s="381"/>
      <c r="D271" s="391"/>
      <c r="E271" s="392"/>
      <c r="F271" s="393"/>
      <c r="G271" s="356"/>
      <c r="H271" s="352"/>
      <c r="I271" s="353"/>
      <c r="L271" s="443"/>
      <c r="M271" s="443"/>
      <c r="N271" s="443"/>
      <c r="O271" s="443"/>
      <c r="P271" s="443"/>
      <c r="Q271" s="443"/>
      <c r="R271" s="443"/>
      <c r="S271" s="443"/>
      <c r="T271" s="443"/>
      <c r="U271" s="443"/>
      <c r="V271" s="443"/>
      <c r="W271" s="443"/>
    </row>
    <row r="272" spans="12:23" ht="12.75">
      <c r="L272" s="443"/>
      <c r="M272" s="443"/>
      <c r="N272" s="443"/>
      <c r="O272" s="443"/>
      <c r="P272" s="443"/>
      <c r="Q272" s="443"/>
      <c r="R272" s="443"/>
      <c r="S272" s="443"/>
      <c r="T272" s="443"/>
      <c r="U272" s="443"/>
      <c r="V272" s="443"/>
      <c r="W272" s="443"/>
    </row>
    <row r="273" spans="12:23" ht="12.75">
      <c r="L273" s="443"/>
      <c r="M273" s="443"/>
      <c r="N273" s="443"/>
      <c r="O273" s="443"/>
      <c r="P273" s="443"/>
      <c r="Q273" s="443"/>
      <c r="R273" s="443"/>
      <c r="S273" s="443"/>
      <c r="T273" s="443"/>
      <c r="U273" s="443"/>
      <c r="V273" s="443"/>
      <c r="W273" s="443"/>
    </row>
    <row r="274" spans="1:23" ht="12.75">
      <c r="A274" s="383"/>
      <c r="B274" s="390"/>
      <c r="C274" s="381"/>
      <c r="D274" s="391"/>
      <c r="E274" s="392"/>
      <c r="F274" s="393"/>
      <c r="G274" s="356"/>
      <c r="H274" s="352"/>
      <c r="I274" s="353"/>
      <c r="L274" s="443"/>
      <c r="M274" s="443"/>
      <c r="N274" s="443"/>
      <c r="O274" s="443"/>
      <c r="P274" s="443"/>
      <c r="Q274" s="443"/>
      <c r="R274" s="443"/>
      <c r="S274" s="443"/>
      <c r="T274" s="443"/>
      <c r="U274" s="443"/>
      <c r="V274" s="443"/>
      <c r="W274" s="443"/>
    </row>
    <row r="275" spans="1:23" ht="12.75">
      <c r="A275" s="392"/>
      <c r="B275" s="390"/>
      <c r="C275" s="381"/>
      <c r="D275" s="391"/>
      <c r="E275" s="392"/>
      <c r="F275" s="393"/>
      <c r="G275" s="356"/>
      <c r="H275" s="352"/>
      <c r="I275" s="353"/>
      <c r="L275" s="443"/>
      <c r="M275" s="443"/>
      <c r="N275" s="443"/>
      <c r="O275" s="443"/>
      <c r="P275" s="443"/>
      <c r="Q275" s="443"/>
      <c r="R275" s="443"/>
      <c r="S275" s="443"/>
      <c r="T275" s="443"/>
      <c r="U275" s="443"/>
      <c r="V275" s="443"/>
      <c r="W275" s="443"/>
    </row>
    <row r="276" spans="1:23" ht="12.75">
      <c r="A276" s="383"/>
      <c r="B276" s="390"/>
      <c r="C276" s="381"/>
      <c r="D276" s="391"/>
      <c r="E276" s="392"/>
      <c r="F276" s="393"/>
      <c r="G276" s="356"/>
      <c r="H276" s="352"/>
      <c r="I276" s="353"/>
      <c r="L276" s="443"/>
      <c r="M276" s="443"/>
      <c r="N276" s="443"/>
      <c r="O276" s="443"/>
      <c r="P276" s="443"/>
      <c r="Q276" s="443"/>
      <c r="R276" s="443"/>
      <c r="S276" s="443"/>
      <c r="T276" s="443"/>
      <c r="U276" s="443"/>
      <c r="V276" s="443"/>
      <c r="W276" s="443"/>
    </row>
    <row r="277" spans="1:23" ht="12.75">
      <c r="A277" s="392"/>
      <c r="B277" s="390"/>
      <c r="C277" s="381"/>
      <c r="D277" s="391"/>
      <c r="E277" s="392"/>
      <c r="F277" s="393"/>
      <c r="G277" s="356"/>
      <c r="H277" s="357"/>
      <c r="I277" s="353"/>
      <c r="L277" s="443"/>
      <c r="M277" s="443"/>
      <c r="N277" s="443"/>
      <c r="O277" s="443"/>
      <c r="P277" s="443"/>
      <c r="Q277" s="443"/>
      <c r="R277" s="443"/>
      <c r="S277" s="443"/>
      <c r="T277" s="443"/>
      <c r="U277" s="443"/>
      <c r="V277" s="443"/>
      <c r="W277" s="443"/>
    </row>
    <row r="278" spans="1:23" ht="12.75">
      <c r="A278" s="383"/>
      <c r="B278" s="390"/>
      <c r="C278" s="381"/>
      <c r="D278" s="391"/>
      <c r="E278" s="392"/>
      <c r="F278" s="393"/>
      <c r="G278" s="356"/>
      <c r="H278" s="357"/>
      <c r="I278" s="353"/>
      <c r="L278" s="443"/>
      <c r="M278" s="443"/>
      <c r="N278" s="443"/>
      <c r="O278" s="443"/>
      <c r="P278" s="443"/>
      <c r="Q278" s="443"/>
      <c r="R278" s="443"/>
      <c r="S278" s="443"/>
      <c r="T278" s="443"/>
      <c r="U278" s="443"/>
      <c r="V278" s="443"/>
      <c r="W278" s="443"/>
    </row>
    <row r="279" spans="1:23" ht="12.75">
      <c r="A279" s="392"/>
      <c r="B279" s="390"/>
      <c r="C279" s="381"/>
      <c r="D279" s="391"/>
      <c r="E279" s="392"/>
      <c r="F279" s="393"/>
      <c r="G279" s="356"/>
      <c r="H279" s="357"/>
      <c r="I279" s="353"/>
      <c r="L279" s="443"/>
      <c r="M279" s="443"/>
      <c r="N279" s="443"/>
      <c r="O279" s="443"/>
      <c r="P279" s="443"/>
      <c r="Q279" s="443"/>
      <c r="R279" s="443"/>
      <c r="S279" s="443"/>
      <c r="T279" s="443"/>
      <c r="U279" s="443"/>
      <c r="V279" s="443"/>
      <c r="W279" s="443"/>
    </row>
    <row r="280" spans="1:23" ht="12.75">
      <c r="A280" s="383"/>
      <c r="B280" s="390"/>
      <c r="C280" s="381"/>
      <c r="D280" s="391"/>
      <c r="E280" s="392"/>
      <c r="F280" s="393"/>
      <c r="G280" s="356"/>
      <c r="H280" s="357"/>
      <c r="I280" s="353"/>
      <c r="L280" s="443"/>
      <c r="M280" s="443"/>
      <c r="N280" s="443"/>
      <c r="O280" s="443"/>
      <c r="P280" s="443"/>
      <c r="Q280" s="443"/>
      <c r="R280" s="443"/>
      <c r="S280" s="443"/>
      <c r="T280" s="443"/>
      <c r="U280" s="443"/>
      <c r="V280" s="443"/>
      <c r="W280" s="443"/>
    </row>
    <row r="281" spans="1:23" ht="12.75">
      <c r="A281" s="392"/>
      <c r="B281" s="390"/>
      <c r="C281" s="381"/>
      <c r="D281" s="391"/>
      <c r="E281" s="392"/>
      <c r="F281" s="393"/>
      <c r="G281" s="356"/>
      <c r="H281" s="357"/>
      <c r="I281" s="353"/>
      <c r="L281" s="443"/>
      <c r="M281" s="443"/>
      <c r="N281" s="443"/>
      <c r="O281" s="443"/>
      <c r="P281" s="443"/>
      <c r="Q281" s="443"/>
      <c r="R281" s="443"/>
      <c r="S281" s="443"/>
      <c r="T281" s="443"/>
      <c r="U281" s="443"/>
      <c r="V281" s="443"/>
      <c r="W281" s="443"/>
    </row>
    <row r="282" spans="1:23" ht="12.75">
      <c r="A282" s="383"/>
      <c r="B282" s="390"/>
      <c r="C282" s="381"/>
      <c r="D282" s="391"/>
      <c r="E282" s="392"/>
      <c r="F282" s="393"/>
      <c r="G282" s="356"/>
      <c r="H282" s="357"/>
      <c r="I282" s="353"/>
      <c r="L282" s="443"/>
      <c r="M282" s="443"/>
      <c r="N282" s="443"/>
      <c r="O282" s="443"/>
      <c r="P282" s="443"/>
      <c r="Q282" s="443"/>
      <c r="R282" s="443"/>
      <c r="S282" s="443"/>
      <c r="T282" s="443"/>
      <c r="U282" s="443"/>
      <c r="V282" s="443"/>
      <c r="W282" s="443"/>
    </row>
    <row r="283" spans="1:23" ht="12.75">
      <c r="A283" s="392"/>
      <c r="B283" s="390"/>
      <c r="C283" s="381"/>
      <c r="D283" s="391"/>
      <c r="E283" s="392"/>
      <c r="F283" s="393"/>
      <c r="G283" s="356"/>
      <c r="H283" s="357"/>
      <c r="I283" s="353"/>
      <c r="L283" s="443"/>
      <c r="M283" s="443"/>
      <c r="N283" s="443"/>
      <c r="O283" s="443"/>
      <c r="P283" s="443"/>
      <c r="Q283" s="443"/>
      <c r="R283" s="443"/>
      <c r="S283" s="443"/>
      <c r="T283" s="443"/>
      <c r="U283" s="443"/>
      <c r="V283" s="443"/>
      <c r="W283" s="443"/>
    </row>
    <row r="284" spans="1:23" ht="12.75">
      <c r="A284" s="383"/>
      <c r="B284" s="390"/>
      <c r="C284" s="381"/>
      <c r="D284" s="391"/>
      <c r="E284" s="392"/>
      <c r="F284" s="393"/>
      <c r="G284" s="356"/>
      <c r="H284" s="357"/>
      <c r="I284" s="353"/>
      <c r="L284" s="443"/>
      <c r="M284" s="443"/>
      <c r="N284" s="443"/>
      <c r="O284" s="443"/>
      <c r="P284" s="443"/>
      <c r="Q284" s="443"/>
      <c r="R284" s="443"/>
      <c r="S284" s="443"/>
      <c r="T284" s="443"/>
      <c r="U284" s="443"/>
      <c r="V284" s="443"/>
      <c r="W284" s="443"/>
    </row>
    <row r="285" spans="1:23" ht="12.75">
      <c r="A285" s="383"/>
      <c r="B285" s="390"/>
      <c r="C285" s="381"/>
      <c r="D285" s="391"/>
      <c r="E285" s="392"/>
      <c r="F285" s="393"/>
      <c r="G285" s="356"/>
      <c r="H285" s="357"/>
      <c r="I285" s="353"/>
      <c r="L285" s="443"/>
      <c r="M285" s="443"/>
      <c r="N285" s="443"/>
      <c r="O285" s="443"/>
      <c r="P285" s="443"/>
      <c r="Q285" s="443"/>
      <c r="R285" s="443"/>
      <c r="S285" s="443"/>
      <c r="T285" s="443"/>
      <c r="U285" s="443"/>
      <c r="V285" s="443"/>
      <c r="W285" s="443"/>
    </row>
    <row r="286" spans="1:23" ht="12.75">
      <c r="A286" s="383"/>
      <c r="B286" s="390"/>
      <c r="C286" s="381"/>
      <c r="D286" s="391"/>
      <c r="E286" s="392"/>
      <c r="F286" s="393"/>
      <c r="G286" s="356"/>
      <c r="H286" s="357"/>
      <c r="I286" s="353"/>
      <c r="L286" s="443"/>
      <c r="M286" s="443"/>
      <c r="N286" s="443"/>
      <c r="O286" s="443"/>
      <c r="P286" s="443"/>
      <c r="Q286" s="443"/>
      <c r="R286" s="443"/>
      <c r="S286" s="443"/>
      <c r="T286" s="443"/>
      <c r="U286" s="443"/>
      <c r="V286" s="443"/>
      <c r="W286" s="443"/>
    </row>
    <row r="287" spans="1:23" ht="12.75">
      <c r="A287" s="392"/>
      <c r="B287" s="390"/>
      <c r="C287" s="381"/>
      <c r="D287" s="391"/>
      <c r="E287" s="392"/>
      <c r="F287" s="393"/>
      <c r="G287" s="356"/>
      <c r="H287" s="357"/>
      <c r="I287" s="353"/>
      <c r="L287" s="443"/>
      <c r="M287" s="443"/>
      <c r="N287" s="443"/>
      <c r="O287" s="443"/>
      <c r="P287" s="443"/>
      <c r="Q287" s="443"/>
      <c r="R287" s="443"/>
      <c r="S287" s="443"/>
      <c r="T287" s="443"/>
      <c r="U287" s="443"/>
      <c r="V287" s="443"/>
      <c r="W287" s="443"/>
    </row>
    <row r="288" spans="1:23" ht="12.75">
      <c r="A288" s="383"/>
      <c r="B288" s="390"/>
      <c r="C288" s="381"/>
      <c r="D288" s="391"/>
      <c r="E288" s="392"/>
      <c r="F288" s="393"/>
      <c r="G288" s="356"/>
      <c r="H288" s="357"/>
      <c r="I288" s="353"/>
      <c r="L288" s="443"/>
      <c r="M288" s="443"/>
      <c r="N288" s="443"/>
      <c r="O288" s="443"/>
      <c r="P288" s="443"/>
      <c r="Q288" s="443"/>
      <c r="R288" s="443"/>
      <c r="S288" s="443"/>
      <c r="T288" s="443"/>
      <c r="U288" s="443"/>
      <c r="V288" s="443"/>
      <c r="W288" s="443"/>
    </row>
    <row r="289" spans="1:23" ht="12.75">
      <c r="A289" s="392"/>
      <c r="B289" s="390"/>
      <c r="C289" s="381"/>
      <c r="D289" s="391"/>
      <c r="E289" s="392"/>
      <c r="F289" s="393"/>
      <c r="G289" s="356"/>
      <c r="H289" s="357"/>
      <c r="I289" s="353"/>
      <c r="L289" s="443"/>
      <c r="M289" s="443"/>
      <c r="N289" s="443"/>
      <c r="O289" s="443"/>
      <c r="P289" s="443"/>
      <c r="Q289" s="443"/>
      <c r="R289" s="443"/>
      <c r="S289" s="443"/>
      <c r="T289" s="443"/>
      <c r="U289" s="443"/>
      <c r="V289" s="443"/>
      <c r="W289" s="443"/>
    </row>
    <row r="290" spans="1:23" ht="12.75">
      <c r="A290" s="383"/>
      <c r="B290" s="390"/>
      <c r="C290" s="381"/>
      <c r="D290" s="391"/>
      <c r="E290" s="392"/>
      <c r="F290" s="393"/>
      <c r="G290" s="356"/>
      <c r="H290" s="357"/>
      <c r="I290" s="353"/>
      <c r="L290" s="443"/>
      <c r="M290" s="443"/>
      <c r="N290" s="443"/>
      <c r="O290" s="443"/>
      <c r="P290" s="443"/>
      <c r="Q290" s="443"/>
      <c r="R290" s="443"/>
      <c r="S290" s="443"/>
      <c r="T290" s="443"/>
      <c r="U290" s="443"/>
      <c r="V290" s="443"/>
      <c r="W290" s="443"/>
    </row>
    <row r="291" spans="1:23" ht="12.75">
      <c r="A291" s="392"/>
      <c r="B291" s="390"/>
      <c r="C291" s="381"/>
      <c r="D291" s="391"/>
      <c r="E291" s="392"/>
      <c r="F291" s="393"/>
      <c r="G291" s="356"/>
      <c r="H291" s="357"/>
      <c r="I291" s="353"/>
      <c r="L291" s="443"/>
      <c r="M291" s="443"/>
      <c r="N291" s="443"/>
      <c r="O291" s="443"/>
      <c r="P291" s="443"/>
      <c r="Q291" s="443"/>
      <c r="R291" s="443"/>
      <c r="S291" s="443"/>
      <c r="T291" s="443"/>
      <c r="U291" s="443"/>
      <c r="V291" s="443"/>
      <c r="W291" s="443"/>
    </row>
    <row r="292" spans="1:23" ht="12.75">
      <c r="A292" s="383"/>
      <c r="B292" s="390"/>
      <c r="C292" s="381"/>
      <c r="D292" s="391"/>
      <c r="E292" s="392"/>
      <c r="F292" s="393"/>
      <c r="G292" s="356"/>
      <c r="H292" s="357"/>
      <c r="I292" s="353"/>
      <c r="L292" s="443"/>
      <c r="M292" s="443"/>
      <c r="N292" s="443"/>
      <c r="O292" s="443"/>
      <c r="P292" s="443"/>
      <c r="Q292" s="443"/>
      <c r="R292" s="443"/>
      <c r="S292" s="443"/>
      <c r="T292" s="443"/>
      <c r="U292" s="443"/>
      <c r="V292" s="443"/>
      <c r="W292" s="443"/>
    </row>
    <row r="293" spans="1:23" ht="12.75">
      <c r="A293" s="392"/>
      <c r="B293" s="390"/>
      <c r="C293" s="381"/>
      <c r="D293" s="391"/>
      <c r="E293" s="392"/>
      <c r="F293" s="393"/>
      <c r="G293" s="356"/>
      <c r="H293" s="357"/>
      <c r="I293" s="353"/>
      <c r="L293" s="443"/>
      <c r="M293" s="443"/>
      <c r="N293" s="443"/>
      <c r="O293" s="443"/>
      <c r="P293" s="443"/>
      <c r="Q293" s="443"/>
      <c r="R293" s="443"/>
      <c r="S293" s="443"/>
      <c r="T293" s="443"/>
      <c r="U293" s="443"/>
      <c r="V293" s="443"/>
      <c r="W293" s="443"/>
    </row>
    <row r="294" spans="1:23" ht="12.75">
      <c r="A294" s="383"/>
      <c r="B294" s="390"/>
      <c r="C294" s="381"/>
      <c r="D294" s="391"/>
      <c r="E294" s="392"/>
      <c r="F294" s="393"/>
      <c r="G294" s="356"/>
      <c r="H294" s="357"/>
      <c r="I294" s="353"/>
      <c r="L294" s="443"/>
      <c r="M294" s="443"/>
      <c r="N294" s="443"/>
      <c r="O294" s="443"/>
      <c r="P294" s="443"/>
      <c r="Q294" s="443"/>
      <c r="R294" s="443"/>
      <c r="S294" s="443"/>
      <c r="T294" s="443"/>
      <c r="U294" s="443"/>
      <c r="V294" s="443"/>
      <c r="W294" s="443"/>
    </row>
    <row r="295" spans="1:23" ht="12.75">
      <c r="A295" s="392"/>
      <c r="B295" s="390"/>
      <c r="C295" s="381"/>
      <c r="D295" s="391"/>
      <c r="E295" s="392"/>
      <c r="F295" s="393"/>
      <c r="G295" s="356"/>
      <c r="H295" s="357"/>
      <c r="I295" s="353"/>
      <c r="L295" s="443"/>
      <c r="M295" s="443"/>
      <c r="N295" s="443"/>
      <c r="O295" s="443"/>
      <c r="P295" s="443"/>
      <c r="Q295" s="443"/>
      <c r="R295" s="443"/>
      <c r="S295" s="443"/>
      <c r="T295" s="443"/>
      <c r="U295" s="443"/>
      <c r="V295" s="443"/>
      <c r="W295" s="443"/>
    </row>
    <row r="296" spans="1:23" ht="12.75">
      <c r="A296" s="383"/>
      <c r="B296" s="390"/>
      <c r="C296" s="381"/>
      <c r="D296" s="391"/>
      <c r="E296" s="392"/>
      <c r="F296" s="393"/>
      <c r="G296" s="356"/>
      <c r="H296" s="357"/>
      <c r="I296" s="353"/>
      <c r="L296" s="443"/>
      <c r="M296" s="443"/>
      <c r="N296" s="443"/>
      <c r="O296" s="443"/>
      <c r="P296" s="443"/>
      <c r="Q296" s="443"/>
      <c r="R296" s="443"/>
      <c r="S296" s="443"/>
      <c r="T296" s="443"/>
      <c r="U296" s="443"/>
      <c r="V296" s="443"/>
      <c r="W296" s="443"/>
    </row>
    <row r="297" spans="3:23" ht="12.75">
      <c r="C297" s="381"/>
      <c r="D297" s="391"/>
      <c r="E297" s="392"/>
      <c r="F297" s="393"/>
      <c r="G297" s="356"/>
      <c r="H297" s="357"/>
      <c r="I297" s="353"/>
      <c r="L297" s="443"/>
      <c r="M297" s="443"/>
      <c r="N297" s="443"/>
      <c r="O297" s="443"/>
      <c r="P297" s="443"/>
      <c r="Q297" s="443"/>
      <c r="R297" s="443"/>
      <c r="S297" s="443"/>
      <c r="T297" s="443"/>
      <c r="U297" s="443"/>
      <c r="V297" s="443"/>
      <c r="W297" s="443"/>
    </row>
    <row r="298" spans="1:23" ht="12.75">
      <c r="A298" s="383"/>
      <c r="B298" s="390"/>
      <c r="C298" s="381"/>
      <c r="D298" s="391"/>
      <c r="E298" s="392"/>
      <c r="F298" s="393"/>
      <c r="G298" s="356"/>
      <c r="H298" s="357"/>
      <c r="I298" s="353"/>
      <c r="L298" s="443"/>
      <c r="M298" s="443"/>
      <c r="N298" s="443"/>
      <c r="O298" s="443"/>
      <c r="P298" s="443"/>
      <c r="Q298" s="443"/>
      <c r="R298" s="443"/>
      <c r="S298" s="443"/>
      <c r="T298" s="443"/>
      <c r="U298" s="443"/>
      <c r="V298" s="443"/>
      <c r="W298" s="443"/>
    </row>
    <row r="299" spans="1:23" ht="12.75">
      <c r="A299" s="392"/>
      <c r="B299" s="390"/>
      <c r="C299" s="381"/>
      <c r="D299" s="391"/>
      <c r="E299" s="392"/>
      <c r="F299" s="393"/>
      <c r="G299" s="356"/>
      <c r="H299" s="357"/>
      <c r="I299" s="353"/>
      <c r="L299" s="443"/>
      <c r="M299" s="443"/>
      <c r="N299" s="443"/>
      <c r="O299" s="443"/>
      <c r="P299" s="443"/>
      <c r="Q299" s="443"/>
      <c r="R299" s="443"/>
      <c r="S299" s="443"/>
      <c r="T299" s="443"/>
      <c r="U299" s="443"/>
      <c r="V299" s="443"/>
      <c r="W299" s="443"/>
    </row>
    <row r="300" spans="1:23" ht="12.75">
      <c r="A300" s="383"/>
      <c r="B300" s="390"/>
      <c r="L300" s="443"/>
      <c r="M300" s="443"/>
      <c r="N300" s="443"/>
      <c r="O300" s="443"/>
      <c r="P300" s="443"/>
      <c r="Q300" s="443"/>
      <c r="R300" s="443"/>
      <c r="S300" s="443"/>
      <c r="T300" s="443"/>
      <c r="U300" s="443"/>
      <c r="V300" s="443"/>
      <c r="W300" s="443"/>
    </row>
    <row r="301" spans="1:23" ht="12.75">
      <c r="A301" s="383"/>
      <c r="B301" s="390"/>
      <c r="C301" s="381"/>
      <c r="D301" s="391"/>
      <c r="E301" s="392"/>
      <c r="F301" s="393"/>
      <c r="G301" s="356"/>
      <c r="H301" s="357"/>
      <c r="I301" s="353"/>
      <c r="L301" s="443"/>
      <c r="M301" s="443"/>
      <c r="N301" s="443"/>
      <c r="O301" s="443"/>
      <c r="P301" s="443"/>
      <c r="Q301" s="443"/>
      <c r="R301" s="443"/>
      <c r="S301" s="443"/>
      <c r="T301" s="443"/>
      <c r="U301" s="443"/>
      <c r="V301" s="443"/>
      <c r="W301" s="443"/>
    </row>
    <row r="302" spans="1:23" ht="12.75">
      <c r="A302" s="392"/>
      <c r="B302" s="390"/>
      <c r="C302" s="381"/>
      <c r="D302" s="391"/>
      <c r="E302" s="392"/>
      <c r="F302" s="393"/>
      <c r="G302" s="356"/>
      <c r="H302" s="357"/>
      <c r="I302" s="353"/>
      <c r="L302" s="443"/>
      <c r="M302" s="443"/>
      <c r="N302" s="443"/>
      <c r="O302" s="443"/>
      <c r="P302" s="443"/>
      <c r="Q302" s="443"/>
      <c r="R302" s="443"/>
      <c r="S302" s="443"/>
      <c r="T302" s="443"/>
      <c r="U302" s="443"/>
      <c r="V302" s="443"/>
      <c r="W302" s="443"/>
    </row>
    <row r="303" spans="1:23" ht="12.75">
      <c r="A303" s="383"/>
      <c r="B303" s="390"/>
      <c r="C303" s="381"/>
      <c r="D303" s="391"/>
      <c r="E303" s="392"/>
      <c r="F303" s="393"/>
      <c r="G303" s="356"/>
      <c r="H303" s="357"/>
      <c r="I303" s="353"/>
      <c r="L303" s="443"/>
      <c r="M303" s="443"/>
      <c r="N303" s="443"/>
      <c r="O303" s="443"/>
      <c r="P303" s="443"/>
      <c r="Q303" s="443"/>
      <c r="R303" s="443"/>
      <c r="S303" s="443"/>
      <c r="T303" s="443"/>
      <c r="U303" s="443"/>
      <c r="V303" s="443"/>
      <c r="W303" s="443"/>
    </row>
    <row r="304" spans="1:23" ht="12.75">
      <c r="A304" s="392"/>
      <c r="B304" s="390"/>
      <c r="C304" s="381"/>
      <c r="D304" s="391"/>
      <c r="E304" s="392"/>
      <c r="F304" s="393"/>
      <c r="G304" s="356"/>
      <c r="H304" s="357"/>
      <c r="I304" s="353"/>
      <c r="L304" s="443"/>
      <c r="M304" s="443"/>
      <c r="N304" s="443"/>
      <c r="O304" s="443"/>
      <c r="P304" s="443"/>
      <c r="Q304" s="443"/>
      <c r="R304" s="443"/>
      <c r="S304" s="443"/>
      <c r="T304" s="443"/>
      <c r="U304" s="443"/>
      <c r="V304" s="443"/>
      <c r="W304" s="443"/>
    </row>
    <row r="305" spans="1:23" ht="12.75">
      <c r="A305" s="383"/>
      <c r="B305" s="390"/>
      <c r="C305" s="381"/>
      <c r="D305" s="391"/>
      <c r="E305" s="392"/>
      <c r="F305" s="393"/>
      <c r="G305" s="356"/>
      <c r="H305" s="357"/>
      <c r="I305" s="353"/>
      <c r="L305" s="443"/>
      <c r="M305" s="443"/>
      <c r="N305" s="443"/>
      <c r="O305" s="443"/>
      <c r="P305" s="443"/>
      <c r="Q305" s="443"/>
      <c r="R305" s="443"/>
      <c r="S305" s="443"/>
      <c r="T305" s="443"/>
      <c r="U305" s="443"/>
      <c r="V305" s="443"/>
      <c r="W305" s="443"/>
    </row>
    <row r="306" spans="1:23" ht="12.75">
      <c r="A306" s="383"/>
      <c r="B306" s="390"/>
      <c r="C306" s="381"/>
      <c r="D306" s="391"/>
      <c r="E306" s="392"/>
      <c r="F306" s="393"/>
      <c r="G306" s="356"/>
      <c r="H306" s="357"/>
      <c r="I306" s="353"/>
      <c r="L306" s="443"/>
      <c r="M306" s="443"/>
      <c r="N306" s="443"/>
      <c r="O306" s="443"/>
      <c r="P306" s="443"/>
      <c r="Q306" s="443"/>
      <c r="R306" s="443"/>
      <c r="S306" s="443"/>
      <c r="T306" s="443"/>
      <c r="U306" s="443"/>
      <c r="V306" s="443"/>
      <c r="W306" s="443"/>
    </row>
    <row r="307" spans="1:23" ht="12.75">
      <c r="A307" s="383"/>
      <c r="B307" s="390"/>
      <c r="C307" s="381"/>
      <c r="D307" s="391"/>
      <c r="E307" s="392"/>
      <c r="F307" s="393"/>
      <c r="G307" s="356"/>
      <c r="H307" s="357"/>
      <c r="I307" s="353"/>
      <c r="L307" s="443"/>
      <c r="M307" s="443"/>
      <c r="N307" s="443"/>
      <c r="O307" s="443"/>
      <c r="P307" s="443"/>
      <c r="Q307" s="443"/>
      <c r="R307" s="443"/>
      <c r="S307" s="443"/>
      <c r="T307" s="443"/>
      <c r="U307" s="443"/>
      <c r="V307" s="443"/>
      <c r="W307" s="443"/>
    </row>
    <row r="308" spans="1:23" ht="12.75">
      <c r="A308" s="383"/>
      <c r="B308" s="390"/>
      <c r="C308" s="381"/>
      <c r="D308" s="391"/>
      <c r="E308" s="392"/>
      <c r="F308" s="393"/>
      <c r="G308" s="356"/>
      <c r="H308" s="357"/>
      <c r="I308" s="353"/>
      <c r="L308" s="443"/>
      <c r="M308" s="443"/>
      <c r="N308" s="443"/>
      <c r="O308" s="443"/>
      <c r="P308" s="443"/>
      <c r="Q308" s="443"/>
      <c r="R308" s="443"/>
      <c r="S308" s="443"/>
      <c r="T308" s="443"/>
      <c r="U308" s="443"/>
      <c r="V308" s="443"/>
      <c r="W308" s="443"/>
    </row>
    <row r="309" spans="1:23" ht="12.75">
      <c r="A309" s="383"/>
      <c r="B309" s="390"/>
      <c r="C309" s="381"/>
      <c r="D309" s="391"/>
      <c r="E309" s="392"/>
      <c r="F309" s="393"/>
      <c r="G309" s="356"/>
      <c r="H309" s="357"/>
      <c r="I309" s="353"/>
      <c r="L309" s="443"/>
      <c r="M309" s="443"/>
      <c r="N309" s="443"/>
      <c r="O309" s="443"/>
      <c r="P309" s="443"/>
      <c r="Q309" s="443"/>
      <c r="R309" s="443"/>
      <c r="S309" s="443"/>
      <c r="T309" s="443"/>
      <c r="U309" s="443"/>
      <c r="V309" s="443"/>
      <c r="W309" s="443"/>
    </row>
    <row r="310" spans="1:23" ht="12.75">
      <c r="A310" s="392"/>
      <c r="B310" s="390"/>
      <c r="C310" s="381"/>
      <c r="D310" s="391"/>
      <c r="E310" s="392"/>
      <c r="F310" s="393"/>
      <c r="G310" s="356"/>
      <c r="H310" s="357"/>
      <c r="I310" s="353"/>
      <c r="L310" s="443"/>
      <c r="M310" s="443"/>
      <c r="N310" s="443"/>
      <c r="O310" s="443"/>
      <c r="P310" s="443"/>
      <c r="Q310" s="443"/>
      <c r="R310" s="443"/>
      <c r="S310" s="443"/>
      <c r="T310" s="443"/>
      <c r="U310" s="443"/>
      <c r="V310" s="443"/>
      <c r="W310" s="443"/>
    </row>
    <row r="311" spans="1:23" ht="12.75">
      <c r="A311" s="392"/>
      <c r="B311" s="390"/>
      <c r="C311" s="381"/>
      <c r="D311" s="391"/>
      <c r="E311" s="392"/>
      <c r="F311" s="393"/>
      <c r="G311" s="356"/>
      <c r="H311" s="357"/>
      <c r="I311" s="353"/>
      <c r="L311" s="443"/>
      <c r="M311" s="443"/>
      <c r="N311" s="443"/>
      <c r="O311" s="443"/>
      <c r="P311" s="443"/>
      <c r="Q311" s="443"/>
      <c r="R311" s="443"/>
      <c r="S311" s="443"/>
      <c r="T311" s="443"/>
      <c r="U311" s="443"/>
      <c r="V311" s="443"/>
      <c r="W311" s="443"/>
    </row>
    <row r="312" spans="1:23" ht="12.75">
      <c r="A312" s="383"/>
      <c r="B312" s="390"/>
      <c r="C312" s="381"/>
      <c r="D312" s="391"/>
      <c r="E312" s="392"/>
      <c r="F312" s="393"/>
      <c r="G312" s="356"/>
      <c r="H312" s="357"/>
      <c r="I312" s="353"/>
      <c r="K312" s="395"/>
      <c r="L312" s="443"/>
      <c r="M312" s="443"/>
      <c r="N312" s="443"/>
      <c r="O312" s="443"/>
      <c r="P312" s="443"/>
      <c r="Q312" s="443"/>
      <c r="R312" s="443"/>
      <c r="S312" s="443"/>
      <c r="T312" s="443"/>
      <c r="U312" s="443"/>
      <c r="V312" s="443"/>
      <c r="W312" s="443"/>
    </row>
    <row r="313" spans="1:23" ht="12.75">
      <c r="A313" s="392"/>
      <c r="B313" s="390"/>
      <c r="C313" s="381"/>
      <c r="D313" s="391"/>
      <c r="E313" s="392"/>
      <c r="F313" s="393"/>
      <c r="G313" s="356"/>
      <c r="H313" s="357"/>
      <c r="I313" s="353"/>
      <c r="L313" s="443"/>
      <c r="M313" s="443"/>
      <c r="N313" s="443"/>
      <c r="O313" s="443"/>
      <c r="P313" s="443"/>
      <c r="Q313" s="443"/>
      <c r="R313" s="443"/>
      <c r="S313" s="443"/>
      <c r="T313" s="443"/>
      <c r="U313" s="443"/>
      <c r="V313" s="443"/>
      <c r="W313" s="443"/>
    </row>
    <row r="314" spans="1:23" ht="12.75">
      <c r="A314" s="392"/>
      <c r="B314" s="390"/>
      <c r="C314" s="381"/>
      <c r="D314" s="391"/>
      <c r="E314" s="392"/>
      <c r="F314" s="393"/>
      <c r="G314" s="356"/>
      <c r="H314" s="357"/>
      <c r="I314" s="353"/>
      <c r="L314" s="443"/>
      <c r="M314" s="443"/>
      <c r="N314" s="443"/>
      <c r="O314" s="443"/>
      <c r="P314" s="443"/>
      <c r="Q314" s="443"/>
      <c r="R314" s="443"/>
      <c r="S314" s="443"/>
      <c r="T314" s="443"/>
      <c r="U314" s="443"/>
      <c r="V314" s="443"/>
      <c r="W314" s="443"/>
    </row>
    <row r="315" spans="1:23" ht="12.75">
      <c r="A315" s="392"/>
      <c r="B315" s="390"/>
      <c r="C315" s="381"/>
      <c r="D315" s="391"/>
      <c r="E315" s="392"/>
      <c r="F315" s="393"/>
      <c r="G315" s="356"/>
      <c r="H315" s="357"/>
      <c r="I315" s="353"/>
      <c r="L315" s="443"/>
      <c r="M315" s="443"/>
      <c r="N315" s="443"/>
      <c r="O315" s="443"/>
      <c r="P315" s="443"/>
      <c r="Q315" s="443"/>
      <c r="R315" s="443"/>
      <c r="S315" s="443"/>
      <c r="T315" s="443"/>
      <c r="U315" s="443"/>
      <c r="V315" s="443"/>
      <c r="W315" s="443"/>
    </row>
    <row r="316" spans="1:23" ht="12.75">
      <c r="A316" s="383"/>
      <c r="B316" s="390"/>
      <c r="C316" s="381"/>
      <c r="D316" s="391"/>
      <c r="E316" s="392"/>
      <c r="F316" s="393"/>
      <c r="G316" s="356"/>
      <c r="H316" s="357"/>
      <c r="I316" s="353"/>
      <c r="J316" s="451"/>
      <c r="L316" s="443"/>
      <c r="M316" s="443"/>
      <c r="N316" s="443"/>
      <c r="O316" s="443"/>
      <c r="P316" s="443"/>
      <c r="Q316" s="443"/>
      <c r="R316" s="443"/>
      <c r="S316" s="443"/>
      <c r="T316" s="443"/>
      <c r="U316" s="443"/>
      <c r="V316" s="443"/>
      <c r="W316" s="443"/>
    </row>
    <row r="317" spans="1:23" ht="12.75">
      <c r="A317" s="383"/>
      <c r="B317" s="390"/>
      <c r="C317" s="381"/>
      <c r="D317" s="391"/>
      <c r="E317" s="392"/>
      <c r="F317" s="393"/>
      <c r="G317" s="356"/>
      <c r="H317" s="357"/>
      <c r="I317" s="353"/>
      <c r="L317" s="443"/>
      <c r="M317" s="443"/>
      <c r="N317" s="443"/>
      <c r="O317" s="443"/>
      <c r="P317" s="443"/>
      <c r="Q317" s="443"/>
      <c r="R317" s="443"/>
      <c r="S317" s="443"/>
      <c r="T317" s="443"/>
      <c r="U317" s="443"/>
      <c r="V317" s="443"/>
      <c r="W317" s="443"/>
    </row>
    <row r="318" spans="1:23" ht="12.75">
      <c r="A318" s="383"/>
      <c r="B318" s="390"/>
      <c r="C318" s="381"/>
      <c r="D318" s="391"/>
      <c r="E318" s="392"/>
      <c r="F318" s="393"/>
      <c r="G318" s="356"/>
      <c r="H318" s="357"/>
      <c r="I318" s="353"/>
      <c r="L318" s="443"/>
      <c r="M318" s="443"/>
      <c r="N318" s="443"/>
      <c r="O318" s="443"/>
      <c r="P318" s="443"/>
      <c r="Q318" s="443"/>
      <c r="R318" s="443"/>
      <c r="S318" s="443"/>
      <c r="T318" s="443"/>
      <c r="U318" s="443"/>
      <c r="V318" s="443"/>
      <c r="W318" s="443"/>
    </row>
    <row r="319" spans="1:23" ht="12.75">
      <c r="A319" s="383"/>
      <c r="B319" s="390"/>
      <c r="C319" s="381"/>
      <c r="D319" s="391"/>
      <c r="E319" s="392"/>
      <c r="F319" s="393"/>
      <c r="G319" s="356"/>
      <c r="H319" s="357"/>
      <c r="I319" s="353"/>
      <c r="L319" s="443"/>
      <c r="M319" s="443"/>
      <c r="N319" s="443"/>
      <c r="O319" s="443"/>
      <c r="P319" s="443"/>
      <c r="Q319" s="443"/>
      <c r="R319" s="443"/>
      <c r="S319" s="443"/>
      <c r="T319" s="443"/>
      <c r="U319" s="443"/>
      <c r="V319" s="443"/>
      <c r="W319" s="443"/>
    </row>
    <row r="320" spans="1:23" ht="12.75">
      <c r="A320" s="383"/>
      <c r="B320" s="390"/>
      <c r="C320" s="381"/>
      <c r="D320" s="391"/>
      <c r="E320" s="392"/>
      <c r="F320" s="393"/>
      <c r="G320" s="356"/>
      <c r="H320" s="357"/>
      <c r="I320" s="353"/>
      <c r="L320" s="443"/>
      <c r="M320" s="443"/>
      <c r="N320" s="443"/>
      <c r="O320" s="443"/>
      <c r="P320" s="443"/>
      <c r="Q320" s="443"/>
      <c r="R320" s="443"/>
      <c r="S320" s="443"/>
      <c r="T320" s="443"/>
      <c r="U320" s="443"/>
      <c r="V320" s="443"/>
      <c r="W320" s="443"/>
    </row>
    <row r="321" spans="1:23" ht="12.75">
      <c r="A321" s="383"/>
      <c r="B321" s="390"/>
      <c r="C321" s="381"/>
      <c r="D321" s="391"/>
      <c r="E321" s="392"/>
      <c r="F321" s="393"/>
      <c r="G321" s="356"/>
      <c r="H321" s="357"/>
      <c r="I321" s="353"/>
      <c r="L321" s="443"/>
      <c r="M321" s="443"/>
      <c r="N321" s="443"/>
      <c r="O321" s="443"/>
      <c r="P321" s="443"/>
      <c r="Q321" s="443"/>
      <c r="R321" s="443"/>
      <c r="S321" s="443"/>
      <c r="T321" s="443"/>
      <c r="U321" s="443"/>
      <c r="V321" s="443"/>
      <c r="W321" s="443"/>
    </row>
    <row r="322" spans="1:23" ht="12.75">
      <c r="A322" s="383"/>
      <c r="B322" s="390"/>
      <c r="C322" s="381"/>
      <c r="D322" s="391"/>
      <c r="E322" s="392"/>
      <c r="F322" s="393"/>
      <c r="G322" s="356"/>
      <c r="H322" s="357"/>
      <c r="I322" s="353"/>
      <c r="L322" s="443"/>
      <c r="M322" s="443"/>
      <c r="N322" s="443"/>
      <c r="O322" s="443"/>
      <c r="P322" s="443"/>
      <c r="Q322" s="443"/>
      <c r="R322" s="443"/>
      <c r="S322" s="443"/>
      <c r="T322" s="443"/>
      <c r="U322" s="443"/>
      <c r="V322" s="443"/>
      <c r="W322" s="443"/>
    </row>
    <row r="323" spans="12:23" ht="12.75">
      <c r="L323" s="443"/>
      <c r="M323" s="443"/>
      <c r="N323" s="443"/>
      <c r="O323" s="443"/>
      <c r="P323" s="443"/>
      <c r="Q323" s="443"/>
      <c r="R323" s="443"/>
      <c r="S323" s="443"/>
      <c r="T323" s="443"/>
      <c r="U323" s="443"/>
      <c r="V323" s="443"/>
      <c r="W323" s="443"/>
    </row>
    <row r="324" spans="12:23" ht="12.75">
      <c r="L324" s="443"/>
      <c r="M324" s="443"/>
      <c r="N324" s="443"/>
      <c r="O324" s="443"/>
      <c r="P324" s="443"/>
      <c r="Q324" s="443"/>
      <c r="R324" s="443"/>
      <c r="S324" s="443"/>
      <c r="T324" s="443"/>
      <c r="U324" s="443"/>
      <c r="V324" s="443"/>
      <c r="W324" s="443"/>
    </row>
    <row r="325" spans="12:23" ht="12.75">
      <c r="L325" s="443"/>
      <c r="M325" s="443"/>
      <c r="N325" s="443"/>
      <c r="O325" s="443"/>
      <c r="P325" s="443"/>
      <c r="Q325" s="443"/>
      <c r="R325" s="443"/>
      <c r="S325" s="443"/>
      <c r="T325" s="443"/>
      <c r="U325" s="443"/>
      <c r="V325" s="443"/>
      <c r="W325" s="443"/>
    </row>
    <row r="326" spans="12:23" ht="12.75">
      <c r="L326" s="443"/>
      <c r="M326" s="443"/>
      <c r="N326" s="443"/>
      <c r="O326" s="443"/>
      <c r="P326" s="443"/>
      <c r="Q326" s="443"/>
      <c r="R326" s="443"/>
      <c r="S326" s="443"/>
      <c r="T326" s="443"/>
      <c r="U326" s="443"/>
      <c r="V326" s="443"/>
      <c r="W326" s="443"/>
    </row>
    <row r="327" spans="12:23" ht="12.75">
      <c r="L327" s="443"/>
      <c r="M327" s="443"/>
      <c r="N327" s="443"/>
      <c r="O327" s="443"/>
      <c r="P327" s="443"/>
      <c r="Q327" s="443"/>
      <c r="R327" s="443"/>
      <c r="S327" s="443"/>
      <c r="T327" s="443"/>
      <c r="U327" s="443"/>
      <c r="V327" s="443"/>
      <c r="W327" s="443"/>
    </row>
    <row r="328" spans="12:23" ht="12.75">
      <c r="L328" s="443"/>
      <c r="M328" s="443"/>
      <c r="N328" s="443"/>
      <c r="O328" s="443"/>
      <c r="P328" s="443"/>
      <c r="Q328" s="443"/>
      <c r="R328" s="443"/>
      <c r="S328" s="443"/>
      <c r="T328" s="443"/>
      <c r="U328" s="443"/>
      <c r="V328" s="443"/>
      <c r="W328" s="443"/>
    </row>
    <row r="329" spans="12:23" ht="12.75">
      <c r="L329" s="443"/>
      <c r="M329" s="443"/>
      <c r="N329" s="443"/>
      <c r="O329" s="443"/>
      <c r="P329" s="443"/>
      <c r="Q329" s="443"/>
      <c r="R329" s="443"/>
      <c r="S329" s="443"/>
      <c r="T329" s="443"/>
      <c r="U329" s="443"/>
      <c r="V329" s="443"/>
      <c r="W329" s="443"/>
    </row>
    <row r="330" spans="12:23" ht="12.75">
      <c r="L330" s="443"/>
      <c r="M330" s="443"/>
      <c r="N330" s="443"/>
      <c r="O330" s="443"/>
      <c r="P330" s="443"/>
      <c r="Q330" s="443"/>
      <c r="R330" s="443"/>
      <c r="S330" s="443"/>
      <c r="T330" s="443"/>
      <c r="U330" s="443"/>
      <c r="V330" s="443"/>
      <c r="W330" s="443"/>
    </row>
    <row r="331" spans="12:23" ht="12.75">
      <c r="L331" s="443"/>
      <c r="M331" s="443"/>
      <c r="N331" s="443"/>
      <c r="O331" s="443"/>
      <c r="P331" s="443"/>
      <c r="Q331" s="443"/>
      <c r="R331" s="443"/>
      <c r="S331" s="443"/>
      <c r="T331" s="443"/>
      <c r="U331" s="443"/>
      <c r="V331" s="443"/>
      <c r="W331" s="443"/>
    </row>
    <row r="332" spans="12:23" ht="12.75">
      <c r="L332" s="443"/>
      <c r="M332" s="443"/>
      <c r="N332" s="443"/>
      <c r="O332" s="443"/>
      <c r="P332" s="443"/>
      <c r="Q332" s="443"/>
      <c r="R332" s="443"/>
      <c r="S332" s="443"/>
      <c r="T332" s="443"/>
      <c r="U332" s="443"/>
      <c r="V332" s="443"/>
      <c r="W332" s="443"/>
    </row>
    <row r="333" spans="12:23" ht="12.75">
      <c r="L333" s="443"/>
      <c r="M333" s="443"/>
      <c r="N333" s="443"/>
      <c r="O333" s="443"/>
      <c r="P333" s="443"/>
      <c r="Q333" s="443"/>
      <c r="R333" s="443"/>
      <c r="S333" s="443"/>
      <c r="T333" s="443"/>
      <c r="U333" s="443"/>
      <c r="V333" s="443"/>
      <c r="W333" s="443"/>
    </row>
    <row r="334" spans="12:23" ht="12.75">
      <c r="L334" s="443"/>
      <c r="M334" s="443"/>
      <c r="N334" s="443"/>
      <c r="O334" s="443"/>
      <c r="P334" s="443"/>
      <c r="Q334" s="443"/>
      <c r="R334" s="443"/>
      <c r="S334" s="443"/>
      <c r="T334" s="443"/>
      <c r="U334" s="443"/>
      <c r="V334" s="443"/>
      <c r="W334" s="443"/>
    </row>
    <row r="335" spans="12:23" ht="12.75">
      <c r="L335" s="443"/>
      <c r="M335" s="443"/>
      <c r="N335" s="443"/>
      <c r="O335" s="443"/>
      <c r="P335" s="443"/>
      <c r="Q335" s="443"/>
      <c r="R335" s="443"/>
      <c r="S335" s="443"/>
      <c r="T335" s="443"/>
      <c r="U335" s="443"/>
      <c r="V335" s="443"/>
      <c r="W335" s="443"/>
    </row>
    <row r="336" spans="12:23" ht="12.75">
      <c r="L336" s="443"/>
      <c r="M336" s="443"/>
      <c r="N336" s="443"/>
      <c r="O336" s="443"/>
      <c r="P336" s="443"/>
      <c r="Q336" s="443"/>
      <c r="R336" s="443"/>
      <c r="S336" s="443"/>
      <c r="T336" s="443"/>
      <c r="U336" s="443"/>
      <c r="V336" s="443"/>
      <c r="W336" s="443"/>
    </row>
    <row r="337" spans="12:23" ht="12.75">
      <c r="L337" s="443"/>
      <c r="M337" s="443"/>
      <c r="N337" s="443"/>
      <c r="O337" s="443"/>
      <c r="P337" s="443"/>
      <c r="Q337" s="443"/>
      <c r="R337" s="443"/>
      <c r="S337" s="443"/>
      <c r="T337" s="443"/>
      <c r="U337" s="443"/>
      <c r="V337" s="443"/>
      <c r="W337" s="443"/>
    </row>
    <row r="338" spans="12:23" ht="12.75">
      <c r="L338" s="443"/>
      <c r="M338" s="443"/>
      <c r="N338" s="443"/>
      <c r="O338" s="443"/>
      <c r="P338" s="443"/>
      <c r="Q338" s="443"/>
      <c r="R338" s="443"/>
      <c r="S338" s="443"/>
      <c r="T338" s="443"/>
      <c r="U338" s="443"/>
      <c r="V338" s="443"/>
      <c r="W338" s="443"/>
    </row>
    <row r="339" spans="12:23" ht="12.75">
      <c r="L339" s="443"/>
      <c r="M339" s="443"/>
      <c r="N339" s="443"/>
      <c r="O339" s="443"/>
      <c r="P339" s="443"/>
      <c r="Q339" s="443"/>
      <c r="R339" s="443"/>
      <c r="S339" s="443"/>
      <c r="T339" s="443"/>
      <c r="U339" s="443"/>
      <c r="V339" s="443"/>
      <c r="W339" s="443"/>
    </row>
    <row r="340" spans="12:23" ht="12.75">
      <c r="L340" s="443"/>
      <c r="M340" s="443"/>
      <c r="N340" s="443"/>
      <c r="O340" s="443"/>
      <c r="P340" s="443"/>
      <c r="Q340" s="443"/>
      <c r="R340" s="443"/>
      <c r="S340" s="443"/>
      <c r="T340" s="443"/>
      <c r="U340" s="443"/>
      <c r="V340" s="443"/>
      <c r="W340" s="443"/>
    </row>
    <row r="341" spans="1:23" ht="12.75">
      <c r="A341" s="383"/>
      <c r="B341" s="390"/>
      <c r="C341" s="381"/>
      <c r="D341" s="391"/>
      <c r="E341" s="392"/>
      <c r="F341" s="393"/>
      <c r="G341" s="356"/>
      <c r="H341" s="357"/>
      <c r="I341" s="353"/>
      <c r="L341" s="443"/>
      <c r="M341" s="443"/>
      <c r="N341" s="443"/>
      <c r="O341" s="443"/>
      <c r="P341" s="443"/>
      <c r="Q341" s="443"/>
      <c r="R341" s="443"/>
      <c r="S341" s="443"/>
      <c r="T341" s="443"/>
      <c r="U341" s="443"/>
      <c r="V341" s="443"/>
      <c r="W341" s="443"/>
    </row>
    <row r="342" spans="1:23" ht="12.75">
      <c r="A342" s="383"/>
      <c r="B342" s="390"/>
      <c r="C342" s="381"/>
      <c r="D342" s="391"/>
      <c r="E342" s="392"/>
      <c r="F342" s="393"/>
      <c r="G342" s="356"/>
      <c r="H342" s="357"/>
      <c r="I342" s="353"/>
      <c r="L342" s="443"/>
      <c r="M342" s="443"/>
      <c r="N342" s="443"/>
      <c r="O342" s="443"/>
      <c r="P342" s="443"/>
      <c r="Q342" s="443"/>
      <c r="R342" s="443"/>
      <c r="S342" s="443"/>
      <c r="T342" s="443"/>
      <c r="U342" s="443"/>
      <c r="V342" s="443"/>
      <c r="W342" s="443"/>
    </row>
    <row r="343" spans="1:23" ht="12.75">
      <c r="A343" s="392"/>
      <c r="B343" s="390"/>
      <c r="C343" s="381"/>
      <c r="D343" s="391"/>
      <c r="E343" s="392"/>
      <c r="F343" s="393"/>
      <c r="G343" s="356"/>
      <c r="H343" s="357"/>
      <c r="I343" s="353"/>
      <c r="L343" s="443"/>
      <c r="M343" s="443"/>
      <c r="N343" s="443"/>
      <c r="O343" s="443"/>
      <c r="P343" s="443"/>
      <c r="Q343" s="443"/>
      <c r="R343" s="443"/>
      <c r="S343" s="443"/>
      <c r="T343" s="443"/>
      <c r="U343" s="443"/>
      <c r="V343" s="443"/>
      <c r="W343" s="443"/>
    </row>
    <row r="344" spans="1:23" ht="12.75">
      <c r="A344" s="392"/>
      <c r="B344" s="390"/>
      <c r="C344" s="381"/>
      <c r="D344" s="391"/>
      <c r="E344" s="392"/>
      <c r="F344" s="393"/>
      <c r="G344" s="356"/>
      <c r="H344" s="357"/>
      <c r="I344" s="353"/>
      <c r="L344" s="443"/>
      <c r="M344" s="443"/>
      <c r="N344" s="443"/>
      <c r="O344" s="443"/>
      <c r="P344" s="443"/>
      <c r="Q344" s="443"/>
      <c r="R344" s="443"/>
      <c r="S344" s="443"/>
      <c r="T344" s="443"/>
      <c r="U344" s="443"/>
      <c r="V344" s="443"/>
      <c r="W344" s="443"/>
    </row>
    <row r="345" spans="1:23" ht="12.75">
      <c r="A345" s="392"/>
      <c r="B345" s="390"/>
      <c r="C345" s="381"/>
      <c r="D345" s="391"/>
      <c r="E345" s="392"/>
      <c r="F345" s="393"/>
      <c r="G345" s="356"/>
      <c r="H345" s="357"/>
      <c r="I345" s="353"/>
      <c r="L345" s="443"/>
      <c r="M345" s="443"/>
      <c r="N345" s="443"/>
      <c r="O345" s="443"/>
      <c r="P345" s="443"/>
      <c r="Q345" s="443"/>
      <c r="R345" s="443"/>
      <c r="S345" s="443"/>
      <c r="T345" s="443"/>
      <c r="U345" s="443"/>
      <c r="V345" s="443"/>
      <c r="W345" s="443"/>
    </row>
    <row r="346" spans="1:23" ht="12.75">
      <c r="A346" s="392"/>
      <c r="B346" s="390"/>
      <c r="C346" s="381"/>
      <c r="D346" s="391"/>
      <c r="E346" s="392"/>
      <c r="F346" s="393"/>
      <c r="G346" s="356"/>
      <c r="H346" s="357"/>
      <c r="I346" s="353"/>
      <c r="L346" s="443"/>
      <c r="M346" s="443"/>
      <c r="N346" s="443"/>
      <c r="O346" s="443"/>
      <c r="P346" s="443"/>
      <c r="Q346" s="443"/>
      <c r="R346" s="443"/>
      <c r="S346" s="443"/>
      <c r="T346" s="443"/>
      <c r="U346" s="443"/>
      <c r="V346" s="443"/>
      <c r="W346" s="443"/>
    </row>
    <row r="347" spans="1:23" ht="12.75">
      <c r="A347" s="392"/>
      <c r="B347" s="390"/>
      <c r="C347" s="381"/>
      <c r="D347" s="391"/>
      <c r="E347" s="392"/>
      <c r="F347" s="393"/>
      <c r="G347" s="356"/>
      <c r="H347" s="357"/>
      <c r="I347" s="353"/>
      <c r="L347" s="443"/>
      <c r="M347" s="443"/>
      <c r="N347" s="443"/>
      <c r="O347" s="443"/>
      <c r="P347" s="443"/>
      <c r="Q347" s="443"/>
      <c r="R347" s="443"/>
      <c r="S347" s="443"/>
      <c r="T347" s="443"/>
      <c r="U347" s="443"/>
      <c r="V347" s="443"/>
      <c r="W347" s="443"/>
    </row>
    <row r="348" spans="1:23" ht="12.75">
      <c r="A348" s="383"/>
      <c r="B348" s="390"/>
      <c r="C348" s="381"/>
      <c r="D348" s="391"/>
      <c r="E348" s="392"/>
      <c r="F348" s="393"/>
      <c r="G348" s="356"/>
      <c r="H348" s="357"/>
      <c r="I348" s="353"/>
      <c r="L348" s="443"/>
      <c r="M348" s="443"/>
      <c r="N348" s="443"/>
      <c r="O348" s="443"/>
      <c r="P348" s="443"/>
      <c r="Q348" s="443"/>
      <c r="R348" s="443"/>
      <c r="S348" s="443"/>
      <c r="T348" s="443"/>
      <c r="U348" s="443"/>
      <c r="V348" s="443"/>
      <c r="W348" s="443"/>
    </row>
    <row r="349" spans="1:23" ht="12.75">
      <c r="A349" s="392"/>
      <c r="B349" s="390"/>
      <c r="C349" s="381"/>
      <c r="D349" s="391"/>
      <c r="E349" s="392"/>
      <c r="F349" s="393"/>
      <c r="G349" s="356"/>
      <c r="H349" s="357"/>
      <c r="I349" s="353"/>
      <c r="L349" s="443"/>
      <c r="M349" s="443"/>
      <c r="N349" s="443"/>
      <c r="O349" s="443"/>
      <c r="P349" s="443"/>
      <c r="Q349" s="443"/>
      <c r="R349" s="443"/>
      <c r="S349" s="443"/>
      <c r="T349" s="443"/>
      <c r="U349" s="443"/>
      <c r="V349" s="443"/>
      <c r="W349" s="443"/>
    </row>
    <row r="350" spans="1:23" ht="12.75">
      <c r="A350" s="383"/>
      <c r="B350" s="390"/>
      <c r="C350" s="381"/>
      <c r="D350" s="391"/>
      <c r="E350" s="392"/>
      <c r="F350" s="393"/>
      <c r="G350" s="356"/>
      <c r="H350" s="357"/>
      <c r="I350" s="353"/>
      <c r="L350" s="443"/>
      <c r="M350" s="443"/>
      <c r="N350" s="443"/>
      <c r="O350" s="443"/>
      <c r="P350" s="443"/>
      <c r="Q350" s="443"/>
      <c r="R350" s="443"/>
      <c r="S350" s="443"/>
      <c r="T350" s="443"/>
      <c r="U350" s="443"/>
      <c r="V350" s="443"/>
      <c r="W350" s="443"/>
    </row>
    <row r="351" spans="1:23" ht="12.75">
      <c r="A351" s="392"/>
      <c r="B351" s="390"/>
      <c r="C351" s="381"/>
      <c r="D351" s="391"/>
      <c r="E351" s="392"/>
      <c r="F351" s="393"/>
      <c r="G351" s="356"/>
      <c r="H351" s="357"/>
      <c r="I351" s="353"/>
      <c r="L351" s="443"/>
      <c r="M351" s="443"/>
      <c r="N351" s="443"/>
      <c r="O351" s="443"/>
      <c r="P351" s="443"/>
      <c r="Q351" s="443"/>
      <c r="R351" s="443"/>
      <c r="S351" s="443"/>
      <c r="T351" s="443"/>
      <c r="U351" s="443"/>
      <c r="V351" s="443"/>
      <c r="W351" s="443"/>
    </row>
    <row r="352" spans="1:23" ht="12.75">
      <c r="A352" s="383"/>
      <c r="B352" s="390"/>
      <c r="C352" s="381"/>
      <c r="D352" s="391"/>
      <c r="E352" s="392"/>
      <c r="F352" s="393"/>
      <c r="G352" s="356"/>
      <c r="H352" s="357"/>
      <c r="I352" s="353"/>
      <c r="L352" s="443"/>
      <c r="M352" s="443"/>
      <c r="N352" s="443"/>
      <c r="O352" s="443"/>
      <c r="P352" s="443"/>
      <c r="Q352" s="443"/>
      <c r="R352" s="443"/>
      <c r="S352" s="443"/>
      <c r="T352" s="443"/>
      <c r="U352" s="443"/>
      <c r="V352" s="443"/>
      <c r="W352" s="443"/>
    </row>
    <row r="353" spans="1:23" ht="12.75">
      <c r="A353" s="392"/>
      <c r="B353" s="390"/>
      <c r="C353" s="381"/>
      <c r="D353" s="391"/>
      <c r="E353" s="392"/>
      <c r="F353" s="393"/>
      <c r="G353" s="356"/>
      <c r="H353" s="357"/>
      <c r="I353" s="353"/>
      <c r="L353" s="443"/>
      <c r="M353" s="443"/>
      <c r="N353" s="443"/>
      <c r="O353" s="443"/>
      <c r="P353" s="443"/>
      <c r="Q353" s="443"/>
      <c r="R353" s="443"/>
      <c r="S353" s="443"/>
      <c r="T353" s="443"/>
      <c r="U353" s="443"/>
      <c r="V353" s="443"/>
      <c r="W353" s="443"/>
    </row>
    <row r="354" spans="1:23" ht="12.75">
      <c r="A354" s="383"/>
      <c r="B354" s="390"/>
      <c r="C354" s="381"/>
      <c r="D354" s="391"/>
      <c r="E354" s="392"/>
      <c r="F354" s="393"/>
      <c r="G354" s="356"/>
      <c r="H354" s="357"/>
      <c r="I354" s="353"/>
      <c r="L354" s="443"/>
      <c r="M354" s="443"/>
      <c r="N354" s="443"/>
      <c r="O354" s="443"/>
      <c r="P354" s="443"/>
      <c r="Q354" s="443"/>
      <c r="R354" s="443"/>
      <c r="S354" s="443"/>
      <c r="T354" s="443"/>
      <c r="U354" s="443"/>
      <c r="V354" s="443"/>
      <c r="W354" s="443"/>
    </row>
    <row r="355" spans="1:23" ht="12.75">
      <c r="A355" s="392"/>
      <c r="B355" s="390"/>
      <c r="C355" s="381"/>
      <c r="D355" s="391"/>
      <c r="E355" s="392"/>
      <c r="F355" s="393"/>
      <c r="G355" s="356"/>
      <c r="H355" s="357"/>
      <c r="I355" s="353"/>
      <c r="L355" s="443"/>
      <c r="M355" s="443"/>
      <c r="N355" s="443"/>
      <c r="O355" s="443"/>
      <c r="P355" s="443"/>
      <c r="Q355" s="443"/>
      <c r="R355" s="443"/>
      <c r="S355" s="443"/>
      <c r="T355" s="443"/>
      <c r="U355" s="443"/>
      <c r="V355" s="443"/>
      <c r="W355" s="443"/>
    </row>
    <row r="356" spans="1:23" ht="12.75">
      <c r="A356" s="392"/>
      <c r="B356" s="390"/>
      <c r="C356" s="381"/>
      <c r="D356" s="391"/>
      <c r="E356" s="392"/>
      <c r="F356" s="393"/>
      <c r="G356" s="356"/>
      <c r="H356" s="357"/>
      <c r="I356" s="353"/>
      <c r="L356" s="443"/>
      <c r="M356" s="443"/>
      <c r="N356" s="443"/>
      <c r="O356" s="443"/>
      <c r="P356" s="443"/>
      <c r="Q356" s="443"/>
      <c r="R356" s="443"/>
      <c r="S356" s="443"/>
      <c r="T356" s="443"/>
      <c r="U356" s="443"/>
      <c r="V356" s="443"/>
      <c r="W356" s="443"/>
    </row>
    <row r="357" spans="1:23" ht="12.75">
      <c r="A357" s="392"/>
      <c r="B357" s="390"/>
      <c r="C357" s="381"/>
      <c r="D357" s="391"/>
      <c r="E357" s="392"/>
      <c r="F357" s="393"/>
      <c r="G357" s="356"/>
      <c r="H357" s="357"/>
      <c r="I357" s="353"/>
      <c r="L357" s="443"/>
      <c r="M357" s="443"/>
      <c r="N357" s="443"/>
      <c r="O357" s="443"/>
      <c r="P357" s="443"/>
      <c r="Q357" s="443"/>
      <c r="R357" s="443"/>
      <c r="S357" s="443"/>
      <c r="T357" s="443"/>
      <c r="U357" s="443"/>
      <c r="V357" s="443"/>
      <c r="W357" s="443"/>
    </row>
    <row r="358" spans="1:23" ht="12.75">
      <c r="A358" s="383"/>
      <c r="B358" s="390"/>
      <c r="C358" s="381"/>
      <c r="D358" s="391"/>
      <c r="E358" s="392"/>
      <c r="F358" s="393"/>
      <c r="G358" s="356"/>
      <c r="H358" s="357"/>
      <c r="I358" s="353"/>
      <c r="L358" s="443"/>
      <c r="M358" s="443"/>
      <c r="N358" s="443"/>
      <c r="O358" s="443"/>
      <c r="P358" s="443"/>
      <c r="Q358" s="443"/>
      <c r="R358" s="443"/>
      <c r="S358" s="443"/>
      <c r="T358" s="443"/>
      <c r="U358" s="443"/>
      <c r="V358" s="443"/>
      <c r="W358" s="443"/>
    </row>
    <row r="359" spans="1:23" ht="12.75">
      <c r="A359" s="383"/>
      <c r="B359" s="390"/>
      <c r="C359" s="381"/>
      <c r="D359" s="391"/>
      <c r="E359" s="392"/>
      <c r="F359" s="393"/>
      <c r="G359" s="356"/>
      <c r="H359" s="357"/>
      <c r="I359" s="353"/>
      <c r="L359" s="443"/>
      <c r="M359" s="443"/>
      <c r="N359" s="443"/>
      <c r="O359" s="443"/>
      <c r="P359" s="443"/>
      <c r="Q359" s="443"/>
      <c r="R359" s="443"/>
      <c r="S359" s="443"/>
      <c r="T359" s="443"/>
      <c r="U359" s="443"/>
      <c r="V359" s="443"/>
      <c r="W359" s="443"/>
    </row>
    <row r="360" spans="1:23" ht="12.75">
      <c r="A360" s="383"/>
      <c r="B360" s="390"/>
      <c r="C360" s="381"/>
      <c r="D360" s="391"/>
      <c r="E360" s="392"/>
      <c r="F360" s="393"/>
      <c r="G360" s="356"/>
      <c r="H360" s="357"/>
      <c r="I360" s="353"/>
      <c r="L360" s="443"/>
      <c r="M360" s="443"/>
      <c r="N360" s="443"/>
      <c r="O360" s="443"/>
      <c r="P360" s="443"/>
      <c r="Q360" s="443"/>
      <c r="R360" s="443"/>
      <c r="S360" s="443"/>
      <c r="T360" s="443"/>
      <c r="U360" s="443"/>
      <c r="V360" s="443"/>
      <c r="W360" s="443"/>
    </row>
    <row r="361" spans="1:23" ht="12.75">
      <c r="A361" s="383"/>
      <c r="B361" s="390"/>
      <c r="C361" s="381"/>
      <c r="D361" s="391"/>
      <c r="E361" s="392"/>
      <c r="F361" s="393"/>
      <c r="G361" s="356"/>
      <c r="H361" s="357"/>
      <c r="I361" s="353"/>
      <c r="L361" s="443"/>
      <c r="M361" s="443"/>
      <c r="N361" s="443"/>
      <c r="O361" s="443"/>
      <c r="P361" s="443"/>
      <c r="Q361" s="443"/>
      <c r="R361" s="443"/>
      <c r="S361" s="443"/>
      <c r="T361" s="443"/>
      <c r="U361" s="443"/>
      <c r="V361" s="443"/>
      <c r="W361" s="443"/>
    </row>
    <row r="362" spans="1:23" ht="12.75">
      <c r="A362" s="383"/>
      <c r="B362" s="390"/>
      <c r="C362" s="381"/>
      <c r="D362" s="391"/>
      <c r="E362" s="392"/>
      <c r="F362" s="393"/>
      <c r="G362" s="356"/>
      <c r="H362" s="357"/>
      <c r="I362" s="353"/>
      <c r="L362" s="443"/>
      <c r="M362" s="443"/>
      <c r="N362" s="443"/>
      <c r="O362" s="443"/>
      <c r="P362" s="443"/>
      <c r="Q362" s="443"/>
      <c r="R362" s="443"/>
      <c r="S362" s="443"/>
      <c r="T362" s="443"/>
      <c r="U362" s="443"/>
      <c r="V362" s="443"/>
      <c r="W362" s="443"/>
    </row>
    <row r="363" spans="1:23" ht="12.75">
      <c r="A363" s="359"/>
      <c r="C363" s="381"/>
      <c r="D363" s="391"/>
      <c r="E363" s="392"/>
      <c r="F363" s="393"/>
      <c r="G363" s="356"/>
      <c r="H363" s="357"/>
      <c r="I363" s="353"/>
      <c r="L363" s="443"/>
      <c r="M363" s="443"/>
      <c r="N363" s="443"/>
      <c r="O363" s="443"/>
      <c r="P363" s="443"/>
      <c r="Q363" s="443"/>
      <c r="R363" s="443"/>
      <c r="S363" s="443"/>
      <c r="T363" s="443"/>
      <c r="U363" s="443"/>
      <c r="V363" s="443"/>
      <c r="W363" s="443"/>
    </row>
    <row r="364" spans="1:23" ht="12.75">
      <c r="A364" s="359"/>
      <c r="C364" s="381"/>
      <c r="D364" s="391"/>
      <c r="E364" s="392"/>
      <c r="F364" s="393"/>
      <c r="G364" s="356"/>
      <c r="H364" s="357"/>
      <c r="I364" s="353"/>
      <c r="L364" s="443"/>
      <c r="M364" s="443"/>
      <c r="N364" s="443"/>
      <c r="O364" s="443"/>
      <c r="P364" s="443"/>
      <c r="Q364" s="443"/>
      <c r="R364" s="443"/>
      <c r="S364" s="443"/>
      <c r="T364" s="443"/>
      <c r="U364" s="443"/>
      <c r="V364" s="443"/>
      <c r="W364" s="443"/>
    </row>
    <row r="365" spans="1:23" ht="12.75">
      <c r="A365" s="359"/>
      <c r="C365" s="381"/>
      <c r="D365" s="391"/>
      <c r="E365" s="392"/>
      <c r="F365" s="393"/>
      <c r="G365" s="356"/>
      <c r="H365" s="357"/>
      <c r="I365" s="353"/>
      <c r="L365" s="443"/>
      <c r="M365" s="443"/>
      <c r="N365" s="443"/>
      <c r="O365" s="443"/>
      <c r="P365" s="443"/>
      <c r="Q365" s="443"/>
      <c r="R365" s="443"/>
      <c r="S365" s="443"/>
      <c r="T365" s="443"/>
      <c r="U365" s="443"/>
      <c r="V365" s="443"/>
      <c r="W365" s="443"/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1" r:id="rId3"/>
  <headerFooter alignWithMargins="0">
    <oddFooter>&amp;L&amp;9Zpracováno programem &amp;"Arial CE,Tučné"BUILDpower,  © RTS, a.s.&amp;R&amp;"Arial,Obyčejné"Strana &amp;P</oddFooter>
  </headerFooter>
  <colBreaks count="1" manualBreakCount="1">
    <brk id="8" max="16383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233</v>
      </c>
      <c r="D2" s="85" t="s">
        <v>234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224</v>
      </c>
      <c r="B5" s="98"/>
      <c r="C5" s="99" t="s">
        <v>225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01 SO 01 Rek'!E30</f>
        <v>0</v>
      </c>
      <c r="D15" s="137" t="str">
        <f>'SO 01 SO 01 Rek'!A35</f>
        <v>Ztížené výrobní podmínky</v>
      </c>
      <c r="E15" s="138"/>
      <c r="F15" s="139"/>
      <c r="G15" s="136">
        <f>'SO 01 SO 01 Rek'!I35</f>
        <v>0</v>
      </c>
    </row>
    <row r="16" spans="1:7" ht="15.9" customHeight="1">
      <c r="A16" s="134" t="s">
        <v>49</v>
      </c>
      <c r="B16" s="135" t="s">
        <v>50</v>
      </c>
      <c r="C16" s="136">
        <f>'SO 01 SO 01 Rek'!F30</f>
        <v>0</v>
      </c>
      <c r="D16" s="89" t="str">
        <f>'SO 01 SO 01 Rek'!A36</f>
        <v>Oborová přirážka</v>
      </c>
      <c r="E16" s="140"/>
      <c r="F16" s="141"/>
      <c r="G16" s="136">
        <f>'SO 01 SO 01 Rek'!I36</f>
        <v>0</v>
      </c>
    </row>
    <row r="17" spans="1:7" ht="15.9" customHeight="1">
      <c r="A17" s="134" t="s">
        <v>51</v>
      </c>
      <c r="B17" s="135" t="s">
        <v>52</v>
      </c>
      <c r="C17" s="136">
        <f>'SO 01 SO 01 Rek'!H30</f>
        <v>0</v>
      </c>
      <c r="D17" s="89" t="str">
        <f>'SO 01 SO 01 Rek'!A37</f>
        <v>Přesun stavebních kapacit</v>
      </c>
      <c r="E17" s="140"/>
      <c r="F17" s="141"/>
      <c r="G17" s="136">
        <f>'SO 01 SO 01 Rek'!I37</f>
        <v>0</v>
      </c>
    </row>
    <row r="18" spans="1:7" ht="15.9" customHeight="1">
      <c r="A18" s="142" t="s">
        <v>53</v>
      </c>
      <c r="B18" s="143" t="s">
        <v>54</v>
      </c>
      <c r="C18" s="136">
        <f>'SO 01 SO 01 Rek'!G30</f>
        <v>0</v>
      </c>
      <c r="D18" s="89" t="str">
        <f>'SO 01 SO 01 Rek'!A38</f>
        <v>Mimostaveništní doprava</v>
      </c>
      <c r="E18" s="140"/>
      <c r="F18" s="141"/>
      <c r="G18" s="136">
        <f>'SO 01 SO 01 Rek'!I38</f>
        <v>0</v>
      </c>
    </row>
    <row r="19" spans="1:7" ht="15.9" customHeight="1">
      <c r="A19" s="144" t="s">
        <v>55</v>
      </c>
      <c r="B19" s="135"/>
      <c r="C19" s="136">
        <f>SUM(C15:C18)</f>
        <v>0</v>
      </c>
      <c r="D19" s="89" t="str">
        <f>'SO 01 SO 01 Rek'!A39</f>
        <v>Zařízení staveniště</v>
      </c>
      <c r="E19" s="140"/>
      <c r="F19" s="141"/>
      <c r="G19" s="136">
        <f>'SO 01 SO 01 Rek'!I39</f>
        <v>0</v>
      </c>
    </row>
    <row r="20" spans="1:7" ht="15.9" customHeight="1">
      <c r="A20" s="144"/>
      <c r="B20" s="135"/>
      <c r="C20" s="136"/>
      <c r="D20" s="89" t="str">
        <f>'SO 01 SO 01 Rek'!A40</f>
        <v>Provoz investora</v>
      </c>
      <c r="E20" s="140"/>
      <c r="F20" s="141"/>
      <c r="G20" s="136">
        <f>'SO 01 SO 01 Rek'!I40</f>
        <v>0</v>
      </c>
    </row>
    <row r="21" spans="1:7" ht="15.9" customHeight="1">
      <c r="A21" s="144" t="s">
        <v>27</v>
      </c>
      <c r="B21" s="135"/>
      <c r="C21" s="136">
        <f>'SO 01 SO 01 Rek'!I30</f>
        <v>0</v>
      </c>
      <c r="D21" s="89" t="str">
        <f>'SO 01 SO 01 Rek'!A41</f>
        <v>Kompletační činnost (IČD)</v>
      </c>
      <c r="E21" s="140"/>
      <c r="F21" s="141"/>
      <c r="G21" s="136">
        <f>'SO 01 SO 01 Rek'!I41</f>
        <v>0</v>
      </c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01 SO 01 Rek'!H43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E8" sqref="E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106</v>
      </c>
      <c r="I1" s="179"/>
    </row>
    <row r="2" spans="1:9" ht="13.8" thickBot="1">
      <c r="A2" s="530" t="s">
        <v>73</v>
      </c>
      <c r="B2" s="531"/>
      <c r="C2" s="180" t="s">
        <v>105</v>
      </c>
      <c r="D2" s="181"/>
      <c r="E2" s="182"/>
      <c r="F2" s="181"/>
      <c r="G2" s="532" t="s">
        <v>104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+'IO 01 IO 01 Pol'!K52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233</v>
      </c>
      <c r="I1" s="179"/>
    </row>
    <row r="2" spans="1:9" ht="13.8" thickBot="1">
      <c r="A2" s="530" t="s">
        <v>73</v>
      </c>
      <c r="B2" s="531"/>
      <c r="C2" s="180" t="s">
        <v>226</v>
      </c>
      <c r="D2" s="181"/>
      <c r="E2" s="182"/>
      <c r="F2" s="181"/>
      <c r="G2" s="532" t="s">
        <v>234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2.75">
      <c r="A7" s="282" t="str">
        <f>'SO 01 SO 01 Pol'!B7</f>
        <v>1</v>
      </c>
      <c r="B7" s="62" t="str">
        <f>'SO 01 SO 01 Pol'!C7</f>
        <v>Zemní práce</v>
      </c>
      <c r="D7" s="192"/>
      <c r="E7" s="283">
        <f>'SO 01 SO 01 Pol'!BA38</f>
        <v>0</v>
      </c>
      <c r="F7" s="284">
        <f>'SO 01 SO 01 Pol'!BB38</f>
        <v>0</v>
      </c>
      <c r="G7" s="284">
        <f>'SO 01 SO 01 Pol'!BC38</f>
        <v>0</v>
      </c>
      <c r="H7" s="284">
        <f>'SO 01 SO 01 Pol'!BD38</f>
        <v>0</v>
      </c>
      <c r="I7" s="285">
        <f>'SO 01 SO 01 Pol'!BE38</f>
        <v>0</v>
      </c>
    </row>
    <row r="8" spans="1:9" s="115" customFormat="1" ht="12.75">
      <c r="A8" s="282" t="str">
        <f>'SO 01 SO 01 Pol'!B39</f>
        <v>2</v>
      </c>
      <c r="B8" s="62" t="str">
        <f>'SO 01 SO 01 Pol'!C39</f>
        <v>Základy a zvláštní zakládání</v>
      </c>
      <c r="D8" s="192"/>
      <c r="E8" s="283">
        <f>'SO 01 SO 01 Pol'!BA98</f>
        <v>0</v>
      </c>
      <c r="F8" s="284">
        <f>'SO 01 SO 01 Pol'!BB98</f>
        <v>0</v>
      </c>
      <c r="G8" s="284">
        <f>'SO 01 SO 01 Pol'!BC98</f>
        <v>0</v>
      </c>
      <c r="H8" s="284">
        <f>'SO 01 SO 01 Pol'!BD98</f>
        <v>0</v>
      </c>
      <c r="I8" s="285">
        <f>'SO 01 SO 01 Pol'!BE98</f>
        <v>0</v>
      </c>
    </row>
    <row r="9" spans="1:9" s="115" customFormat="1" ht="12.75">
      <c r="A9" s="282" t="str">
        <f>'SO 01 SO 01 Pol'!B99</f>
        <v>3</v>
      </c>
      <c r="B9" s="62" t="str">
        <f>'SO 01 SO 01 Pol'!C99</f>
        <v>Svislé a kompletní konstrukce</v>
      </c>
      <c r="D9" s="192"/>
      <c r="E9" s="283">
        <f>'SO 01 SO 01 Pol'!BA140</f>
        <v>0</v>
      </c>
      <c r="F9" s="284">
        <f>'SO 01 SO 01 Pol'!BB140</f>
        <v>0</v>
      </c>
      <c r="G9" s="284">
        <f>'SO 01 SO 01 Pol'!BC140</f>
        <v>0</v>
      </c>
      <c r="H9" s="284">
        <f>'SO 01 SO 01 Pol'!BD140</f>
        <v>0</v>
      </c>
      <c r="I9" s="285">
        <f>'SO 01 SO 01 Pol'!BE140</f>
        <v>0</v>
      </c>
    </row>
    <row r="10" spans="1:9" s="115" customFormat="1" ht="12.75">
      <c r="A10" s="282" t="str">
        <f>'SO 01 SO 01 Pol'!B141</f>
        <v>4</v>
      </c>
      <c r="B10" s="62" t="str">
        <f>'SO 01 SO 01 Pol'!C141</f>
        <v>Vodorovné konstrukce</v>
      </c>
      <c r="D10" s="192"/>
      <c r="E10" s="283">
        <f>'SO 01 SO 01 Pol'!BA175</f>
        <v>0</v>
      </c>
      <c r="F10" s="284">
        <f>'SO 01 SO 01 Pol'!BB175</f>
        <v>0</v>
      </c>
      <c r="G10" s="284">
        <f>'SO 01 SO 01 Pol'!BC175</f>
        <v>0</v>
      </c>
      <c r="H10" s="284">
        <f>'SO 01 SO 01 Pol'!BD175</f>
        <v>0</v>
      </c>
      <c r="I10" s="285">
        <f>'SO 01 SO 01 Pol'!BE175</f>
        <v>0</v>
      </c>
    </row>
    <row r="11" spans="1:9" s="115" customFormat="1" ht="12.75">
      <c r="A11" s="282" t="str">
        <f>'SO 01 SO 01 Pol'!B176</f>
        <v>61</v>
      </c>
      <c r="B11" s="62" t="str">
        <f>'SO 01 SO 01 Pol'!C176</f>
        <v>Upravy povrchů vnitřní</v>
      </c>
      <c r="D11" s="192"/>
      <c r="E11" s="283">
        <f>'SO 01 SO 01 Pol'!BA197</f>
        <v>0</v>
      </c>
      <c r="F11" s="284">
        <f>'SO 01 SO 01 Pol'!BB197</f>
        <v>0</v>
      </c>
      <c r="G11" s="284">
        <f>'SO 01 SO 01 Pol'!BC197</f>
        <v>0</v>
      </c>
      <c r="H11" s="284">
        <f>'SO 01 SO 01 Pol'!BD197</f>
        <v>0</v>
      </c>
      <c r="I11" s="285">
        <f>'SO 01 SO 01 Pol'!BE197</f>
        <v>0</v>
      </c>
    </row>
    <row r="12" spans="1:9" s="115" customFormat="1" ht="12.75">
      <c r="A12" s="282" t="str">
        <f>'SO 01 SO 01 Pol'!B198</f>
        <v>62</v>
      </c>
      <c r="B12" s="62" t="str">
        <f>'SO 01 SO 01 Pol'!C198</f>
        <v>Úpravy povrchů vnější</v>
      </c>
      <c r="D12" s="192"/>
      <c r="E12" s="283">
        <f>'SO 01 SO 01 Pol'!BA237</f>
        <v>0</v>
      </c>
      <c r="F12" s="284">
        <f>'SO 01 SO 01 Pol'!BB237</f>
        <v>0</v>
      </c>
      <c r="G12" s="284">
        <f>'SO 01 SO 01 Pol'!BC237</f>
        <v>0</v>
      </c>
      <c r="H12" s="284">
        <f>'SO 01 SO 01 Pol'!BD237</f>
        <v>0</v>
      </c>
      <c r="I12" s="285">
        <f>'SO 01 SO 01 Pol'!BE237</f>
        <v>0</v>
      </c>
    </row>
    <row r="13" spans="1:9" s="115" customFormat="1" ht="12.75">
      <c r="A13" s="282" t="str">
        <f>'SO 01 SO 01 Pol'!B238</f>
        <v>63</v>
      </c>
      <c r="B13" s="62" t="str">
        <f>'SO 01 SO 01 Pol'!C238</f>
        <v>Podlahy a podlahové konstrukce</v>
      </c>
      <c r="D13" s="192"/>
      <c r="E13" s="283">
        <f>'SO 01 SO 01 Pol'!BA243</f>
        <v>0</v>
      </c>
      <c r="F13" s="284">
        <f>'SO 01 SO 01 Pol'!BB243</f>
        <v>0</v>
      </c>
      <c r="G13" s="284">
        <f>'SO 01 SO 01 Pol'!BC243</f>
        <v>0</v>
      </c>
      <c r="H13" s="284">
        <f>'SO 01 SO 01 Pol'!BD243</f>
        <v>0</v>
      </c>
      <c r="I13" s="285">
        <f>'SO 01 SO 01 Pol'!BE243</f>
        <v>0</v>
      </c>
    </row>
    <row r="14" spans="1:9" s="115" customFormat="1" ht="12.75">
      <c r="A14" s="282" t="str">
        <f>'SO 01 SO 01 Pol'!B244</f>
        <v>64</v>
      </c>
      <c r="B14" s="62" t="str">
        <f>'SO 01 SO 01 Pol'!C244</f>
        <v>Výplně otvorů</v>
      </c>
      <c r="D14" s="192"/>
      <c r="E14" s="283">
        <f>'SO 01 SO 01 Pol'!BA307</f>
        <v>0</v>
      </c>
      <c r="F14" s="284">
        <f>'SO 01 SO 01 Pol'!BB307</f>
        <v>0</v>
      </c>
      <c r="G14" s="284">
        <f>'SO 01 SO 01 Pol'!BC307</f>
        <v>0</v>
      </c>
      <c r="H14" s="284">
        <f>'SO 01 SO 01 Pol'!BD307</f>
        <v>0</v>
      </c>
      <c r="I14" s="285">
        <f>'SO 01 SO 01 Pol'!BE307</f>
        <v>0</v>
      </c>
    </row>
    <row r="15" spans="1:9" s="115" customFormat="1" ht="12.75">
      <c r="A15" s="282" t="str">
        <f>'SO 01 SO 01 Pol'!B308</f>
        <v>94</v>
      </c>
      <c r="B15" s="62" t="str">
        <f>'SO 01 SO 01 Pol'!C308</f>
        <v>Lešení a stavební výtahy</v>
      </c>
      <c r="D15" s="192"/>
      <c r="E15" s="283">
        <f>'SO 01 SO 01 Pol'!BA316</f>
        <v>0</v>
      </c>
      <c r="F15" s="284">
        <f>'SO 01 SO 01 Pol'!BB316</f>
        <v>0</v>
      </c>
      <c r="G15" s="284">
        <f>'SO 01 SO 01 Pol'!BC316</f>
        <v>0</v>
      </c>
      <c r="H15" s="284">
        <f>'SO 01 SO 01 Pol'!BD316</f>
        <v>0</v>
      </c>
      <c r="I15" s="285">
        <f>'SO 01 SO 01 Pol'!BE316</f>
        <v>0</v>
      </c>
    </row>
    <row r="16" spans="1:9" s="115" customFormat="1" ht="12.75">
      <c r="A16" s="282" t="str">
        <f>'SO 01 SO 01 Pol'!B317</f>
        <v>95</v>
      </c>
      <c r="B16" s="62" t="str">
        <f>'SO 01 SO 01 Pol'!C317</f>
        <v>Dokončovací konstrukce na pozemních stavbách</v>
      </c>
      <c r="D16" s="192"/>
      <c r="E16" s="283">
        <f>'SO 01 SO 01 Pol'!BA319</f>
        <v>0</v>
      </c>
      <c r="F16" s="284">
        <f>'SO 01 SO 01 Pol'!BB319</f>
        <v>0</v>
      </c>
      <c r="G16" s="284">
        <f>'SO 01 SO 01 Pol'!BC319</f>
        <v>0</v>
      </c>
      <c r="H16" s="284">
        <f>'SO 01 SO 01 Pol'!BD319</f>
        <v>0</v>
      </c>
      <c r="I16" s="285">
        <f>'SO 01 SO 01 Pol'!BE319</f>
        <v>0</v>
      </c>
    </row>
    <row r="17" spans="1:9" s="115" customFormat="1" ht="12.75">
      <c r="A17" s="282" t="str">
        <f>'SO 01 SO 01 Pol'!B320</f>
        <v>99</v>
      </c>
      <c r="B17" s="62" t="str">
        <f>'SO 01 SO 01 Pol'!C320</f>
        <v>Staveništní přesun hmot</v>
      </c>
      <c r="D17" s="192"/>
      <c r="E17" s="283">
        <f>'SO 01 SO 01 Pol'!BA322</f>
        <v>0</v>
      </c>
      <c r="F17" s="284">
        <f>'SO 01 SO 01 Pol'!BB322</f>
        <v>0</v>
      </c>
      <c r="G17" s="284">
        <f>'SO 01 SO 01 Pol'!BC322</f>
        <v>0</v>
      </c>
      <c r="H17" s="284">
        <f>'SO 01 SO 01 Pol'!BD322</f>
        <v>0</v>
      </c>
      <c r="I17" s="285">
        <f>'SO 01 SO 01 Pol'!BE322</f>
        <v>0</v>
      </c>
    </row>
    <row r="18" spans="1:9" s="115" customFormat="1" ht="12.75">
      <c r="A18" s="282" t="str">
        <f>'SO 01 SO 01 Pol'!B323</f>
        <v>711</v>
      </c>
      <c r="B18" s="62" t="str">
        <f>'SO 01 SO 01 Pol'!C323</f>
        <v>Izolace proti vodě</v>
      </c>
      <c r="D18" s="192"/>
      <c r="E18" s="283">
        <f>'SO 01 SO 01 Pol'!BA350</f>
        <v>0</v>
      </c>
      <c r="F18" s="284">
        <f>'SO 01 SO 01 Pol'!BB350</f>
        <v>0</v>
      </c>
      <c r="G18" s="284">
        <f>'SO 01 SO 01 Pol'!BC350</f>
        <v>0</v>
      </c>
      <c r="H18" s="284">
        <f>'SO 01 SO 01 Pol'!BD350</f>
        <v>0</v>
      </c>
      <c r="I18" s="285">
        <f>'SO 01 SO 01 Pol'!BE350</f>
        <v>0</v>
      </c>
    </row>
    <row r="19" spans="1:9" s="115" customFormat="1" ht="12.75">
      <c r="A19" s="282" t="str">
        <f>'SO 01 SO 01 Pol'!B351</f>
        <v>712</v>
      </c>
      <c r="B19" s="62" t="str">
        <f>'SO 01 SO 01 Pol'!C351</f>
        <v>Živičné krytiny</v>
      </c>
      <c r="D19" s="192"/>
      <c r="E19" s="283">
        <f>'SO 01 SO 01 Pol'!BA362</f>
        <v>0</v>
      </c>
      <c r="F19" s="284">
        <f>'SO 01 SO 01 Pol'!BB362</f>
        <v>0</v>
      </c>
      <c r="G19" s="284">
        <f>'SO 01 SO 01 Pol'!BC362</f>
        <v>0</v>
      </c>
      <c r="H19" s="284">
        <f>'SO 01 SO 01 Pol'!BD362</f>
        <v>0</v>
      </c>
      <c r="I19" s="285">
        <f>'SO 01 SO 01 Pol'!BE362</f>
        <v>0</v>
      </c>
    </row>
    <row r="20" spans="1:9" s="115" customFormat="1" ht="12.75">
      <c r="A20" s="282" t="str">
        <f>'SO 01 SO 01 Pol'!B363</f>
        <v>713</v>
      </c>
      <c r="B20" s="62" t="str">
        <f>'SO 01 SO 01 Pol'!C363</f>
        <v>Izolace tepelné</v>
      </c>
      <c r="D20" s="192"/>
      <c r="E20" s="283">
        <f>'SO 01 SO 01 Pol'!BA445</f>
        <v>0</v>
      </c>
      <c r="F20" s="284">
        <f>'SO 01 SO 01 Pol'!BB445</f>
        <v>0</v>
      </c>
      <c r="G20" s="284">
        <f>'SO 01 SO 01 Pol'!BC445</f>
        <v>0</v>
      </c>
      <c r="H20" s="284">
        <f>'SO 01 SO 01 Pol'!BD445</f>
        <v>0</v>
      </c>
      <c r="I20" s="285">
        <f>'SO 01 SO 01 Pol'!BE445</f>
        <v>0</v>
      </c>
    </row>
    <row r="21" spans="1:9" s="115" customFormat="1" ht="12.75">
      <c r="A21" s="282" t="str">
        <f>'SO 01 SO 01 Pol'!B446</f>
        <v>762</v>
      </c>
      <c r="B21" s="62" t="str">
        <f>'SO 01 SO 01 Pol'!C446</f>
        <v>Konstrukce tesařské</v>
      </c>
      <c r="D21" s="192"/>
      <c r="E21" s="283">
        <f>'SO 01 SO 01 Pol'!BA470</f>
        <v>0</v>
      </c>
      <c r="F21" s="284">
        <f>'SO 01 SO 01 Pol'!BB470</f>
        <v>0</v>
      </c>
      <c r="G21" s="284">
        <f>'SO 01 SO 01 Pol'!BC470</f>
        <v>0</v>
      </c>
      <c r="H21" s="284">
        <f>'SO 01 SO 01 Pol'!BD470</f>
        <v>0</v>
      </c>
      <c r="I21" s="285">
        <f>'SO 01 SO 01 Pol'!BE470</f>
        <v>0</v>
      </c>
    </row>
    <row r="22" spans="1:9" s="115" customFormat="1" ht="12.75">
      <c r="A22" s="282" t="str">
        <f>'SO 01 SO 01 Pol'!B471</f>
        <v>763</v>
      </c>
      <c r="B22" s="62" t="str">
        <f>'SO 01 SO 01 Pol'!C471</f>
        <v>Dřevostavby</v>
      </c>
      <c r="D22" s="192"/>
      <c r="E22" s="283">
        <f>'SO 01 SO 01 Pol'!BA483</f>
        <v>0</v>
      </c>
      <c r="F22" s="284">
        <f>'SO 01 SO 01 Pol'!BB483</f>
        <v>0</v>
      </c>
      <c r="G22" s="284">
        <f>'SO 01 SO 01 Pol'!BC483</f>
        <v>0</v>
      </c>
      <c r="H22" s="284">
        <f>'SO 01 SO 01 Pol'!BD483</f>
        <v>0</v>
      </c>
      <c r="I22" s="285">
        <f>'SO 01 SO 01 Pol'!BE483</f>
        <v>0</v>
      </c>
    </row>
    <row r="23" spans="1:9" s="115" customFormat="1" ht="12.75">
      <c r="A23" s="282" t="str">
        <f>'SO 01 SO 01 Pol'!B484</f>
        <v>764</v>
      </c>
      <c r="B23" s="62" t="str">
        <f>'SO 01 SO 01 Pol'!C484</f>
        <v>Konstrukce klempířské</v>
      </c>
      <c r="D23" s="192"/>
      <c r="E23" s="283">
        <f>'SO 01 SO 01 Pol'!BA506</f>
        <v>0</v>
      </c>
      <c r="F23" s="284">
        <f>'SO 01 SO 01 Pol'!BB506</f>
        <v>0</v>
      </c>
      <c r="G23" s="284">
        <f>'SO 01 SO 01 Pol'!BC506</f>
        <v>0</v>
      </c>
      <c r="H23" s="284">
        <f>'SO 01 SO 01 Pol'!BD506</f>
        <v>0</v>
      </c>
      <c r="I23" s="285">
        <f>'SO 01 SO 01 Pol'!BE506</f>
        <v>0</v>
      </c>
    </row>
    <row r="24" spans="1:9" s="115" customFormat="1" ht="12.75">
      <c r="A24" s="282" t="str">
        <f>'SO 01 SO 01 Pol'!B507</f>
        <v>766</v>
      </c>
      <c r="B24" s="62" t="str">
        <f>'SO 01 SO 01 Pol'!C507</f>
        <v>Konstrukce truhlářské</v>
      </c>
      <c r="D24" s="192"/>
      <c r="E24" s="283">
        <f>'SO 01 SO 01 Pol'!BA555</f>
        <v>0</v>
      </c>
      <c r="F24" s="284">
        <f>'SO 01 SO 01 Pol'!BB555</f>
        <v>0</v>
      </c>
      <c r="G24" s="284">
        <f>'SO 01 SO 01 Pol'!BC555</f>
        <v>0</v>
      </c>
      <c r="H24" s="284">
        <f>'SO 01 SO 01 Pol'!BD555</f>
        <v>0</v>
      </c>
      <c r="I24" s="285">
        <f>'SO 01 SO 01 Pol'!BE555</f>
        <v>0</v>
      </c>
    </row>
    <row r="25" spans="1:9" s="115" customFormat="1" ht="12.75">
      <c r="A25" s="282" t="str">
        <f>'SO 01 SO 01 Pol'!B556</f>
        <v>767</v>
      </c>
      <c r="B25" s="62" t="str">
        <f>'SO 01 SO 01 Pol'!C556</f>
        <v>Konstrukce zámečnické</v>
      </c>
      <c r="D25" s="192"/>
      <c r="E25" s="283">
        <f>'SO 01 SO 01 Pol'!BA612</f>
        <v>0</v>
      </c>
      <c r="F25" s="284">
        <f>'SO 01 SO 01 Pol'!BB612</f>
        <v>0</v>
      </c>
      <c r="G25" s="284">
        <f>'SO 01 SO 01 Pol'!BC612</f>
        <v>0</v>
      </c>
      <c r="H25" s="284">
        <f>'SO 01 SO 01 Pol'!BD612</f>
        <v>0</v>
      </c>
      <c r="I25" s="285">
        <f>'SO 01 SO 01 Pol'!BE612</f>
        <v>0</v>
      </c>
    </row>
    <row r="26" spans="1:9" s="115" customFormat="1" ht="12.75">
      <c r="A26" s="282" t="str">
        <f>'SO 01 SO 01 Pol'!B613</f>
        <v>771</v>
      </c>
      <c r="B26" s="62" t="str">
        <f>'SO 01 SO 01 Pol'!C613</f>
        <v>Podlahy z dlaždic a obklady</v>
      </c>
      <c r="D26" s="192"/>
      <c r="E26" s="283">
        <f>'SO 01 SO 01 Pol'!BA644</f>
        <v>0</v>
      </c>
      <c r="F26" s="284">
        <f>'SO 01 SO 01 Pol'!BB644</f>
        <v>0</v>
      </c>
      <c r="G26" s="284">
        <f>'SO 01 SO 01 Pol'!BC644</f>
        <v>0</v>
      </c>
      <c r="H26" s="284">
        <f>'SO 01 SO 01 Pol'!BD644</f>
        <v>0</v>
      </c>
      <c r="I26" s="285">
        <f>'SO 01 SO 01 Pol'!BE644</f>
        <v>0</v>
      </c>
    </row>
    <row r="27" spans="1:9" s="115" customFormat="1" ht="12.75">
      <c r="A27" s="282" t="str">
        <f>'SO 01 SO 01 Pol'!B645</f>
        <v>781</v>
      </c>
      <c r="B27" s="62" t="str">
        <f>'SO 01 SO 01 Pol'!C645</f>
        <v>Obklady keramické</v>
      </c>
      <c r="D27" s="192"/>
      <c r="E27" s="283">
        <f>'SO 01 SO 01 Pol'!BA662</f>
        <v>0</v>
      </c>
      <c r="F27" s="284">
        <f>'SO 01 SO 01 Pol'!BB662</f>
        <v>0</v>
      </c>
      <c r="G27" s="284">
        <f>'SO 01 SO 01 Pol'!BC662</f>
        <v>0</v>
      </c>
      <c r="H27" s="284">
        <f>'SO 01 SO 01 Pol'!BD662</f>
        <v>0</v>
      </c>
      <c r="I27" s="285">
        <f>'SO 01 SO 01 Pol'!BE662</f>
        <v>0</v>
      </c>
    </row>
    <row r="28" spans="1:9" s="115" customFormat="1" ht="12.75">
      <c r="A28" s="282" t="str">
        <f>'SO 01 SO 01 Pol'!B663</f>
        <v>783</v>
      </c>
      <c r="B28" s="62" t="str">
        <f>'SO 01 SO 01 Pol'!C663</f>
        <v>Nátěry</v>
      </c>
      <c r="D28" s="192"/>
      <c r="E28" s="283">
        <f>'SO 01 SO 01 Pol'!BA669</f>
        <v>0</v>
      </c>
      <c r="F28" s="284">
        <f>'SO 01 SO 01 Pol'!BB669</f>
        <v>0</v>
      </c>
      <c r="G28" s="284">
        <f>'SO 01 SO 01 Pol'!BC669</f>
        <v>0</v>
      </c>
      <c r="H28" s="284">
        <f>'SO 01 SO 01 Pol'!BD669</f>
        <v>0</v>
      </c>
      <c r="I28" s="285">
        <f>'SO 01 SO 01 Pol'!BE669</f>
        <v>0</v>
      </c>
    </row>
    <row r="29" spans="1:9" s="115" customFormat="1" ht="13.8" thickBot="1">
      <c r="A29" s="282" t="str">
        <f>'SO 01 SO 01 Pol'!B670</f>
        <v>784</v>
      </c>
      <c r="B29" s="62" t="str">
        <f>'SO 01 SO 01 Pol'!C670</f>
        <v>Malby</v>
      </c>
      <c r="D29" s="192"/>
      <c r="E29" s="283">
        <f>'SO 01 SO 01 Pol'!BA676</f>
        <v>0</v>
      </c>
      <c r="F29" s="284">
        <f>'SO 01 SO 01 Pol'!BB676</f>
        <v>0</v>
      </c>
      <c r="G29" s="284">
        <f>'SO 01 SO 01 Pol'!BC676</f>
        <v>0</v>
      </c>
      <c r="H29" s="284">
        <f>'SO 01 SO 01 Pol'!BD676</f>
        <v>0</v>
      </c>
      <c r="I29" s="285">
        <f>'SO 01 SO 01 Pol'!BE676</f>
        <v>0</v>
      </c>
    </row>
    <row r="30" spans="1:256" ht="13.8" thickBot="1">
      <c r="A30" s="193"/>
      <c r="B30" s="194" t="s">
        <v>76</v>
      </c>
      <c r="C30" s="194"/>
      <c r="D30" s="195"/>
      <c r="E30" s="196">
        <f>SUM(E7:E29)</f>
        <v>0</v>
      </c>
      <c r="F30" s="197">
        <f>SUM(F7:F29)</f>
        <v>0</v>
      </c>
      <c r="G30" s="197">
        <f>SUM(G7:G29)</f>
        <v>0</v>
      </c>
      <c r="H30" s="197">
        <f>SUM(H7:H29)</f>
        <v>0</v>
      </c>
      <c r="I30" s="198">
        <f>SUM(I7:I29)</f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9" ht="12.75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57" ht="17.4">
      <c r="A32" s="184" t="s">
        <v>77</v>
      </c>
      <c r="B32" s="184"/>
      <c r="C32" s="184"/>
      <c r="D32" s="184"/>
      <c r="E32" s="184"/>
      <c r="F32" s="184"/>
      <c r="G32" s="199"/>
      <c r="H32" s="184"/>
      <c r="I32" s="184"/>
      <c r="BA32" s="121"/>
      <c r="BB32" s="121"/>
      <c r="BC32" s="121"/>
      <c r="BD32" s="121"/>
      <c r="BE32" s="121"/>
    </row>
    <row r="33" ht="13.8" thickBot="1"/>
    <row r="34" spans="1:9" ht="12.75">
      <c r="A34" s="150" t="s">
        <v>78</v>
      </c>
      <c r="B34" s="151"/>
      <c r="C34" s="151"/>
      <c r="D34" s="200"/>
      <c r="E34" s="201" t="s">
        <v>79</v>
      </c>
      <c r="F34" s="202" t="s">
        <v>12</v>
      </c>
      <c r="G34" s="203" t="s">
        <v>80</v>
      </c>
      <c r="H34" s="204"/>
      <c r="I34" s="205" t="s">
        <v>79</v>
      </c>
    </row>
    <row r="35" spans="1:53" ht="12.75">
      <c r="A35" s="144" t="s">
        <v>933</v>
      </c>
      <c r="B35" s="135"/>
      <c r="C35" s="135"/>
      <c r="D35" s="206"/>
      <c r="E35" s="207">
        <v>0</v>
      </c>
      <c r="F35" s="208">
        <v>0</v>
      </c>
      <c r="G35" s="209">
        <v>5677804.428799327</v>
      </c>
      <c r="H35" s="210"/>
      <c r="I35" s="211">
        <f aca="true" t="shared" si="0" ref="I35:I42">E35+F35*G35/100</f>
        <v>0</v>
      </c>
      <c r="BA35" s="1">
        <v>0</v>
      </c>
    </row>
    <row r="36" spans="1:53" ht="12.75">
      <c r="A36" s="144" t="s">
        <v>934</v>
      </c>
      <c r="B36" s="135"/>
      <c r="C36" s="135"/>
      <c r="D36" s="206"/>
      <c r="E36" s="207">
        <v>0</v>
      </c>
      <c r="F36" s="208">
        <v>0</v>
      </c>
      <c r="G36" s="209">
        <v>5677804.428799327</v>
      </c>
      <c r="H36" s="210"/>
      <c r="I36" s="211">
        <f t="shared" si="0"/>
        <v>0</v>
      </c>
      <c r="BA36" s="1">
        <v>0</v>
      </c>
    </row>
    <row r="37" spans="1:53" ht="12.75">
      <c r="A37" s="144" t="s">
        <v>935</v>
      </c>
      <c r="B37" s="135"/>
      <c r="C37" s="135"/>
      <c r="D37" s="206"/>
      <c r="E37" s="207">
        <v>0</v>
      </c>
      <c r="F37" s="208">
        <v>0</v>
      </c>
      <c r="G37" s="209">
        <v>5677804.428799327</v>
      </c>
      <c r="H37" s="210"/>
      <c r="I37" s="211">
        <f t="shared" si="0"/>
        <v>0</v>
      </c>
      <c r="BA37" s="1">
        <v>0</v>
      </c>
    </row>
    <row r="38" spans="1:53" ht="12.75">
      <c r="A38" s="144" t="s">
        <v>936</v>
      </c>
      <c r="B38" s="135"/>
      <c r="C38" s="135"/>
      <c r="D38" s="206"/>
      <c r="E38" s="207">
        <v>0</v>
      </c>
      <c r="F38" s="208">
        <v>0</v>
      </c>
      <c r="G38" s="209">
        <v>5677804.428799327</v>
      </c>
      <c r="H38" s="210"/>
      <c r="I38" s="211">
        <f t="shared" si="0"/>
        <v>0</v>
      </c>
      <c r="BA38" s="1">
        <v>0</v>
      </c>
    </row>
    <row r="39" spans="1:53" ht="12.75">
      <c r="A39" s="144" t="s">
        <v>937</v>
      </c>
      <c r="B39" s="135"/>
      <c r="C39" s="135"/>
      <c r="D39" s="206"/>
      <c r="E39" s="207">
        <v>0</v>
      </c>
      <c r="F39" s="208">
        <v>0</v>
      </c>
      <c r="G39" s="209">
        <v>5677804.428799327</v>
      </c>
      <c r="H39" s="210"/>
      <c r="I39" s="211">
        <f t="shared" si="0"/>
        <v>0</v>
      </c>
      <c r="BA39" s="1">
        <v>1</v>
      </c>
    </row>
    <row r="40" spans="1:53" ht="12.75">
      <c r="A40" s="144" t="s">
        <v>938</v>
      </c>
      <c r="B40" s="135"/>
      <c r="C40" s="135"/>
      <c r="D40" s="206"/>
      <c r="E40" s="207">
        <v>0</v>
      </c>
      <c r="F40" s="208">
        <v>0</v>
      </c>
      <c r="G40" s="209">
        <v>5677804.428799327</v>
      </c>
      <c r="H40" s="210"/>
      <c r="I40" s="211">
        <f t="shared" si="0"/>
        <v>0</v>
      </c>
      <c r="BA40" s="1">
        <v>1</v>
      </c>
    </row>
    <row r="41" spans="1:53" ht="12.75">
      <c r="A41" s="144" t="s">
        <v>939</v>
      </c>
      <c r="B41" s="135"/>
      <c r="C41" s="135"/>
      <c r="D41" s="206"/>
      <c r="E41" s="207">
        <v>0</v>
      </c>
      <c r="F41" s="208">
        <v>0</v>
      </c>
      <c r="G41" s="209">
        <v>5677804.428799327</v>
      </c>
      <c r="H41" s="210"/>
      <c r="I41" s="211">
        <f t="shared" si="0"/>
        <v>0</v>
      </c>
      <c r="BA41" s="1">
        <v>2</v>
      </c>
    </row>
    <row r="42" spans="1:53" ht="12.75">
      <c r="A42" s="144" t="s">
        <v>940</v>
      </c>
      <c r="B42" s="135"/>
      <c r="C42" s="135"/>
      <c r="D42" s="206"/>
      <c r="E42" s="207">
        <v>0</v>
      </c>
      <c r="F42" s="208">
        <v>0</v>
      </c>
      <c r="G42" s="209">
        <v>5677804.428799327</v>
      </c>
      <c r="H42" s="210"/>
      <c r="I42" s="211">
        <f t="shared" si="0"/>
        <v>0</v>
      </c>
      <c r="BA42" s="1">
        <v>2</v>
      </c>
    </row>
    <row r="43" spans="1:9" ht="13.8" thickBot="1">
      <c r="A43" s="212"/>
      <c r="B43" s="213" t="s">
        <v>81</v>
      </c>
      <c r="C43" s="214"/>
      <c r="D43" s="215"/>
      <c r="E43" s="216"/>
      <c r="F43" s="217"/>
      <c r="G43" s="217"/>
      <c r="H43" s="535">
        <f>SUM(I35:I42)</f>
        <v>0</v>
      </c>
      <c r="I43" s="536"/>
    </row>
    <row r="45" spans="2:9" ht="12.75">
      <c r="B45" s="14"/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  <row r="78" spans="6:9" ht="12.75">
      <c r="F78" s="218"/>
      <c r="G78" s="219"/>
      <c r="H78" s="219"/>
      <c r="I78" s="46"/>
    </row>
    <row r="79" spans="6:9" ht="12.75">
      <c r="F79" s="218"/>
      <c r="G79" s="219"/>
      <c r="H79" s="219"/>
      <c r="I79" s="46"/>
    </row>
    <row r="80" spans="6:9" ht="12.75">
      <c r="F80" s="218"/>
      <c r="G80" s="219"/>
      <c r="H80" s="219"/>
      <c r="I80" s="46"/>
    </row>
    <row r="81" spans="6:9" ht="12.75">
      <c r="F81" s="218"/>
      <c r="G81" s="219"/>
      <c r="H81" s="219"/>
      <c r="I81" s="46"/>
    </row>
    <row r="82" spans="6:9" ht="12.75">
      <c r="F82" s="218"/>
      <c r="G82" s="219"/>
      <c r="H82" s="219"/>
      <c r="I82" s="46"/>
    </row>
    <row r="83" spans="6:9" ht="12.75">
      <c r="F83" s="218"/>
      <c r="G83" s="219"/>
      <c r="H83" s="219"/>
      <c r="I83" s="46"/>
    </row>
    <row r="84" spans="6:9" ht="12.75">
      <c r="F84" s="218"/>
      <c r="G84" s="219"/>
      <c r="H84" s="219"/>
      <c r="I84" s="46"/>
    </row>
    <row r="85" spans="6:9" ht="12.75">
      <c r="F85" s="218"/>
      <c r="G85" s="219"/>
      <c r="H85" s="219"/>
      <c r="I85" s="46"/>
    </row>
    <row r="86" spans="6:9" ht="12.75">
      <c r="F86" s="218"/>
      <c r="G86" s="219"/>
      <c r="H86" s="219"/>
      <c r="I86" s="46"/>
    </row>
    <row r="87" spans="6:9" ht="12.75">
      <c r="F87" s="218"/>
      <c r="G87" s="219"/>
      <c r="H87" s="219"/>
      <c r="I87" s="46"/>
    </row>
    <row r="88" spans="6:9" ht="12.75">
      <c r="F88" s="218"/>
      <c r="G88" s="219"/>
      <c r="H88" s="219"/>
      <c r="I88" s="46"/>
    </row>
    <row r="89" spans="6:9" ht="12.75">
      <c r="F89" s="218"/>
      <c r="G89" s="219"/>
      <c r="H89" s="219"/>
      <c r="I89" s="46"/>
    </row>
    <row r="90" spans="6:9" ht="12.75">
      <c r="F90" s="218"/>
      <c r="G90" s="219"/>
      <c r="H90" s="219"/>
      <c r="I90" s="46"/>
    </row>
    <row r="91" spans="6:9" ht="12.75">
      <c r="F91" s="218"/>
      <c r="G91" s="219"/>
      <c r="H91" s="219"/>
      <c r="I91" s="46"/>
    </row>
    <row r="92" spans="6:9" ht="12.75">
      <c r="F92" s="218"/>
      <c r="G92" s="219"/>
      <c r="H92" s="219"/>
      <c r="I92" s="46"/>
    </row>
    <row r="93" spans="6:9" ht="12.75">
      <c r="F93" s="218"/>
      <c r="G93" s="219"/>
      <c r="H93" s="219"/>
      <c r="I93" s="46"/>
    </row>
    <row r="94" spans="6:9" ht="12.75">
      <c r="F94" s="218"/>
      <c r="G94" s="219"/>
      <c r="H94" s="219"/>
      <c r="I94" s="46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49"/>
  <sheetViews>
    <sheetView showGridLines="0" showZeros="0" zoomScaleSheetLayoutView="100" workbookViewId="0" topLeftCell="A658">
      <selection activeCell="E661" sqref="E661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'SO 01 SO 01 Rek'!H1</f>
        <v>SO 01*</v>
      </c>
      <c r="G3" s="227"/>
    </row>
    <row r="4" spans="1:7" ht="13.8" thickBot="1">
      <c r="A4" s="542" t="s">
        <v>73</v>
      </c>
      <c r="B4" s="531"/>
      <c r="C4" s="180" t="s">
        <v>226</v>
      </c>
      <c r="D4" s="228"/>
      <c r="E4" s="543" t="str">
        <f>'SO 01 SO 01 Rek'!G2</f>
        <v>Architektonicko-stavební řešení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96</v>
      </c>
      <c r="C7" s="239" t="s">
        <v>97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235</v>
      </c>
      <c r="C8" s="250" t="s">
        <v>236</v>
      </c>
      <c r="D8" s="251" t="s">
        <v>149</v>
      </c>
      <c r="E8" s="252">
        <v>147</v>
      </c>
      <c r="F8" s="252"/>
      <c r="G8" s="253">
        <f>E8*F8</f>
        <v>0</v>
      </c>
      <c r="H8" s="254">
        <v>0</v>
      </c>
      <c r="I8" s="255">
        <f>E8*H8</f>
        <v>0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539" t="s">
        <v>237</v>
      </c>
      <c r="D9" s="540"/>
      <c r="E9" s="261">
        <v>147</v>
      </c>
      <c r="F9" s="262"/>
      <c r="G9" s="263"/>
      <c r="H9" s="264"/>
      <c r="I9" s="258"/>
      <c r="J9" s="265"/>
      <c r="K9" s="258"/>
      <c r="M9" s="259" t="s">
        <v>237</v>
      </c>
      <c r="O9" s="247"/>
    </row>
    <row r="10" spans="1:80" ht="12.75">
      <c r="A10" s="248">
        <v>2</v>
      </c>
      <c r="B10" s="249" t="s">
        <v>238</v>
      </c>
      <c r="C10" s="250" t="s">
        <v>239</v>
      </c>
      <c r="D10" s="251" t="s">
        <v>149</v>
      </c>
      <c r="E10" s="252">
        <v>147</v>
      </c>
      <c r="F10" s="252"/>
      <c r="G10" s="253">
        <f>E10*F10</f>
        <v>0</v>
      </c>
      <c r="H10" s="254">
        <v>0</v>
      </c>
      <c r="I10" s="255">
        <f>E10*H10</f>
        <v>0</v>
      </c>
      <c r="J10" s="254">
        <v>0</v>
      </c>
      <c r="K10" s="255">
        <f>E10*J10</f>
        <v>0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80" ht="12.75">
      <c r="A11" s="248">
        <v>3</v>
      </c>
      <c r="B11" s="249" t="s">
        <v>240</v>
      </c>
      <c r="C11" s="250" t="s">
        <v>241</v>
      </c>
      <c r="D11" s="251" t="s">
        <v>149</v>
      </c>
      <c r="E11" s="252">
        <v>10</v>
      </c>
      <c r="F11" s="252"/>
      <c r="G11" s="253">
        <f>E11*F11</f>
        <v>0</v>
      </c>
      <c r="H11" s="254">
        <v>0</v>
      </c>
      <c r="I11" s="255">
        <f>E11*H11</f>
        <v>0</v>
      </c>
      <c r="J11" s="254">
        <v>0</v>
      </c>
      <c r="K11" s="255">
        <f>E11*J11</f>
        <v>0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15" ht="12.75">
      <c r="A12" s="256"/>
      <c r="B12" s="260"/>
      <c r="C12" s="539" t="s">
        <v>242</v>
      </c>
      <c r="D12" s="540"/>
      <c r="E12" s="261">
        <v>10</v>
      </c>
      <c r="F12" s="262"/>
      <c r="G12" s="263"/>
      <c r="H12" s="264"/>
      <c r="I12" s="258"/>
      <c r="J12" s="265"/>
      <c r="K12" s="258"/>
      <c r="M12" s="259" t="s">
        <v>242</v>
      </c>
      <c r="O12" s="247"/>
    </row>
    <row r="13" spans="1:80" ht="12.75">
      <c r="A13" s="248">
        <v>4</v>
      </c>
      <c r="B13" s="249" t="s">
        <v>243</v>
      </c>
      <c r="C13" s="250" t="s">
        <v>244</v>
      </c>
      <c r="D13" s="251" t="s">
        <v>149</v>
      </c>
      <c r="E13" s="252">
        <v>10</v>
      </c>
      <c r="F13" s="252"/>
      <c r="G13" s="253">
        <f>E13*F13</f>
        <v>0</v>
      </c>
      <c r="H13" s="254">
        <v>0</v>
      </c>
      <c r="I13" s="255">
        <f>E13*H13</f>
        <v>0</v>
      </c>
      <c r="J13" s="254">
        <v>0</v>
      </c>
      <c r="K13" s="255">
        <f>E13*J13</f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15" ht="12.75">
      <c r="A14" s="256"/>
      <c r="B14" s="260"/>
      <c r="C14" s="539" t="s">
        <v>242</v>
      </c>
      <c r="D14" s="540"/>
      <c r="E14" s="261">
        <v>10</v>
      </c>
      <c r="F14" s="262"/>
      <c r="G14" s="263"/>
      <c r="H14" s="264"/>
      <c r="I14" s="258"/>
      <c r="J14" s="265"/>
      <c r="K14" s="258"/>
      <c r="M14" s="259" t="s">
        <v>242</v>
      </c>
      <c r="O14" s="247"/>
    </row>
    <row r="15" spans="1:80" ht="12.75">
      <c r="A15" s="248">
        <v>5</v>
      </c>
      <c r="B15" s="249" t="s">
        <v>147</v>
      </c>
      <c r="C15" s="250" t="s">
        <v>148</v>
      </c>
      <c r="D15" s="251" t="s">
        <v>149</v>
      </c>
      <c r="E15" s="252">
        <v>70</v>
      </c>
      <c r="F15" s="252"/>
      <c r="G15" s="253">
        <f>E15*F15</f>
        <v>0</v>
      </c>
      <c r="H15" s="254">
        <v>0</v>
      </c>
      <c r="I15" s="255">
        <f>E15*H15</f>
        <v>0</v>
      </c>
      <c r="J15" s="254">
        <v>0</v>
      </c>
      <c r="K15" s="255">
        <f>E15*J15</f>
        <v>0</v>
      </c>
      <c r="O15" s="247">
        <v>2</v>
      </c>
      <c r="AA15" s="220">
        <v>1</v>
      </c>
      <c r="AB15" s="220">
        <v>1</v>
      </c>
      <c r="AC15" s="220">
        <v>1</v>
      </c>
      <c r="AZ15" s="220">
        <v>1</v>
      </c>
      <c r="BA15" s="220">
        <f>IF(AZ15=1,G15,0)</f>
        <v>0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1</v>
      </c>
      <c r="CB15" s="247">
        <v>1</v>
      </c>
    </row>
    <row r="16" spans="1:15" ht="12.75">
      <c r="A16" s="256"/>
      <c r="B16" s="260"/>
      <c r="C16" s="539" t="s">
        <v>245</v>
      </c>
      <c r="D16" s="540"/>
      <c r="E16" s="261">
        <v>70</v>
      </c>
      <c r="F16" s="262"/>
      <c r="G16" s="263"/>
      <c r="H16" s="264"/>
      <c r="I16" s="258"/>
      <c r="J16" s="265"/>
      <c r="K16" s="258"/>
      <c r="M16" s="259" t="s">
        <v>245</v>
      </c>
      <c r="O16" s="247"/>
    </row>
    <row r="17" spans="1:80" ht="12.75">
      <c r="A17" s="248">
        <v>6</v>
      </c>
      <c r="B17" s="249" t="s">
        <v>246</v>
      </c>
      <c r="C17" s="250" t="s">
        <v>247</v>
      </c>
      <c r="D17" s="251" t="s">
        <v>149</v>
      </c>
      <c r="E17" s="252">
        <v>87</v>
      </c>
      <c r="F17" s="252"/>
      <c r="G17" s="253">
        <f>E17*F17</f>
        <v>0</v>
      </c>
      <c r="H17" s="254">
        <v>0</v>
      </c>
      <c r="I17" s="255">
        <f>E17*H17</f>
        <v>0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15" ht="12.75">
      <c r="A18" s="256"/>
      <c r="B18" s="257"/>
      <c r="C18" s="546" t="s">
        <v>248</v>
      </c>
      <c r="D18" s="547"/>
      <c r="E18" s="547"/>
      <c r="F18" s="547"/>
      <c r="G18" s="548"/>
      <c r="I18" s="258"/>
      <c r="K18" s="258"/>
      <c r="L18" s="259" t="s">
        <v>248</v>
      </c>
      <c r="O18" s="247">
        <v>3</v>
      </c>
    </row>
    <row r="19" spans="1:15" ht="12.75">
      <c r="A19" s="256"/>
      <c r="B19" s="260"/>
      <c r="C19" s="539" t="s">
        <v>249</v>
      </c>
      <c r="D19" s="540"/>
      <c r="E19" s="261">
        <v>77</v>
      </c>
      <c r="F19" s="262"/>
      <c r="G19" s="263"/>
      <c r="H19" s="264"/>
      <c r="I19" s="258"/>
      <c r="J19" s="265"/>
      <c r="K19" s="258"/>
      <c r="M19" s="259" t="s">
        <v>249</v>
      </c>
      <c r="O19" s="247"/>
    </row>
    <row r="20" spans="1:15" ht="12.75">
      <c r="A20" s="256"/>
      <c r="B20" s="260"/>
      <c r="C20" s="539" t="s">
        <v>250</v>
      </c>
      <c r="D20" s="540"/>
      <c r="E20" s="261">
        <v>10</v>
      </c>
      <c r="F20" s="262"/>
      <c r="G20" s="263"/>
      <c r="H20" s="264"/>
      <c r="I20" s="258"/>
      <c r="J20" s="265"/>
      <c r="K20" s="258"/>
      <c r="M20" s="259">
        <v>10</v>
      </c>
      <c r="O20" s="247"/>
    </row>
    <row r="21" spans="1:80" ht="12.75">
      <c r="A21" s="248">
        <v>7</v>
      </c>
      <c r="B21" s="249" t="s">
        <v>251</v>
      </c>
      <c r="C21" s="250" t="s">
        <v>252</v>
      </c>
      <c r="D21" s="251" t="s">
        <v>149</v>
      </c>
      <c r="E21" s="252">
        <v>206</v>
      </c>
      <c r="F21" s="252"/>
      <c r="G21" s="253">
        <f>E21*F21</f>
        <v>0</v>
      </c>
      <c r="H21" s="254">
        <v>0</v>
      </c>
      <c r="I21" s="255">
        <f>E21*H21</f>
        <v>0</v>
      </c>
      <c r="J21" s="254">
        <v>0</v>
      </c>
      <c r="K21" s="255">
        <f>E21*J21</f>
        <v>0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>IF(AZ21=1,G21,0)</f>
        <v>0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1</v>
      </c>
      <c r="CB21" s="247">
        <v>1</v>
      </c>
    </row>
    <row r="22" spans="1:15" ht="12.75">
      <c r="A22" s="256"/>
      <c r="B22" s="260"/>
      <c r="C22" s="539" t="s">
        <v>253</v>
      </c>
      <c r="D22" s="540"/>
      <c r="E22" s="261">
        <v>206</v>
      </c>
      <c r="F22" s="262"/>
      <c r="G22" s="263"/>
      <c r="H22" s="264"/>
      <c r="I22" s="258"/>
      <c r="J22" s="265"/>
      <c r="K22" s="258"/>
      <c r="M22" s="259">
        <v>206</v>
      </c>
      <c r="O22" s="247"/>
    </row>
    <row r="23" spans="1:80" ht="12.75">
      <c r="A23" s="248">
        <v>8</v>
      </c>
      <c r="B23" s="249" t="s">
        <v>254</v>
      </c>
      <c r="C23" s="250" t="s">
        <v>255</v>
      </c>
      <c r="D23" s="251" t="s">
        <v>149</v>
      </c>
      <c r="E23" s="252">
        <v>10</v>
      </c>
      <c r="F23" s="252"/>
      <c r="G23" s="253">
        <f>E23*F23</f>
        <v>0</v>
      </c>
      <c r="H23" s="254">
        <v>0</v>
      </c>
      <c r="I23" s="255">
        <f>E23*H23</f>
        <v>0</v>
      </c>
      <c r="J23" s="254">
        <v>0</v>
      </c>
      <c r="K23" s="255">
        <f>E23*J23</f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1</v>
      </c>
    </row>
    <row r="24" spans="1:15" ht="12.75">
      <c r="A24" s="256"/>
      <c r="B24" s="260"/>
      <c r="C24" s="539" t="s">
        <v>242</v>
      </c>
      <c r="D24" s="540"/>
      <c r="E24" s="261">
        <v>10</v>
      </c>
      <c r="F24" s="262"/>
      <c r="G24" s="263"/>
      <c r="H24" s="264"/>
      <c r="I24" s="258"/>
      <c r="J24" s="265"/>
      <c r="K24" s="258"/>
      <c r="M24" s="259" t="s">
        <v>242</v>
      </c>
      <c r="O24" s="247"/>
    </row>
    <row r="25" spans="1:80" ht="12.75">
      <c r="A25" s="248">
        <v>9</v>
      </c>
      <c r="B25" s="249" t="s">
        <v>155</v>
      </c>
      <c r="C25" s="250" t="s">
        <v>256</v>
      </c>
      <c r="D25" s="251" t="s">
        <v>149</v>
      </c>
      <c r="E25" s="252">
        <v>206</v>
      </c>
      <c r="F25" s="252"/>
      <c r="G25" s="253">
        <f>E25*F25</f>
        <v>0</v>
      </c>
      <c r="H25" s="254">
        <v>0</v>
      </c>
      <c r="I25" s="255">
        <f>E25*H25</f>
        <v>0</v>
      </c>
      <c r="J25" s="254">
        <v>0</v>
      </c>
      <c r="K25" s="255">
        <f>E25*J25</f>
        <v>0</v>
      </c>
      <c r="O25" s="247">
        <v>2</v>
      </c>
      <c r="AA25" s="220">
        <v>1</v>
      </c>
      <c r="AB25" s="220">
        <v>1</v>
      </c>
      <c r="AC25" s="220">
        <v>1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</v>
      </c>
      <c r="CB25" s="247">
        <v>1</v>
      </c>
    </row>
    <row r="26" spans="1:15" ht="12.75">
      <c r="A26" s="256"/>
      <c r="B26" s="260"/>
      <c r="C26" s="539" t="s">
        <v>257</v>
      </c>
      <c r="D26" s="540"/>
      <c r="E26" s="261">
        <v>98</v>
      </c>
      <c r="F26" s="262"/>
      <c r="G26" s="263"/>
      <c r="H26" s="264"/>
      <c r="I26" s="258"/>
      <c r="J26" s="265"/>
      <c r="K26" s="258"/>
      <c r="M26" s="259" t="s">
        <v>257</v>
      </c>
      <c r="O26" s="247"/>
    </row>
    <row r="27" spans="1:15" ht="12.75">
      <c r="A27" s="256"/>
      <c r="B27" s="260"/>
      <c r="C27" s="539" t="s">
        <v>258</v>
      </c>
      <c r="D27" s="540"/>
      <c r="E27" s="261">
        <v>40</v>
      </c>
      <c r="F27" s="262"/>
      <c r="G27" s="263"/>
      <c r="H27" s="264"/>
      <c r="I27" s="258"/>
      <c r="J27" s="265"/>
      <c r="K27" s="258"/>
      <c r="M27" s="259" t="s">
        <v>258</v>
      </c>
      <c r="O27" s="247"/>
    </row>
    <row r="28" spans="1:15" ht="12.75">
      <c r="A28" s="256"/>
      <c r="B28" s="260"/>
      <c r="C28" s="539" t="s">
        <v>259</v>
      </c>
      <c r="D28" s="540"/>
      <c r="E28" s="261">
        <v>30</v>
      </c>
      <c r="F28" s="262"/>
      <c r="G28" s="263"/>
      <c r="H28" s="264"/>
      <c r="I28" s="258"/>
      <c r="J28" s="265"/>
      <c r="K28" s="258"/>
      <c r="M28" s="259" t="s">
        <v>259</v>
      </c>
      <c r="O28" s="247"/>
    </row>
    <row r="29" spans="1:15" ht="12.75">
      <c r="A29" s="256"/>
      <c r="B29" s="260"/>
      <c r="C29" s="539" t="s">
        <v>260</v>
      </c>
      <c r="D29" s="540"/>
      <c r="E29" s="261">
        <v>13</v>
      </c>
      <c r="F29" s="262"/>
      <c r="G29" s="263"/>
      <c r="H29" s="264"/>
      <c r="I29" s="258"/>
      <c r="J29" s="265"/>
      <c r="K29" s="258"/>
      <c r="M29" s="259" t="s">
        <v>260</v>
      </c>
      <c r="O29" s="247"/>
    </row>
    <row r="30" spans="1:15" ht="12.75">
      <c r="A30" s="256"/>
      <c r="B30" s="260"/>
      <c r="C30" s="539" t="s">
        <v>261</v>
      </c>
      <c r="D30" s="540"/>
      <c r="E30" s="261">
        <v>5</v>
      </c>
      <c r="F30" s="262"/>
      <c r="G30" s="263"/>
      <c r="H30" s="264"/>
      <c r="I30" s="258"/>
      <c r="J30" s="265"/>
      <c r="K30" s="258"/>
      <c r="M30" s="259" t="s">
        <v>261</v>
      </c>
      <c r="O30" s="247"/>
    </row>
    <row r="31" spans="1:15" ht="12.75">
      <c r="A31" s="256"/>
      <c r="B31" s="260"/>
      <c r="C31" s="539" t="s">
        <v>262</v>
      </c>
      <c r="D31" s="540"/>
      <c r="E31" s="261">
        <v>20</v>
      </c>
      <c r="F31" s="262"/>
      <c r="G31" s="263"/>
      <c r="H31" s="264"/>
      <c r="I31" s="258"/>
      <c r="J31" s="265"/>
      <c r="K31" s="258"/>
      <c r="M31" s="259" t="s">
        <v>262</v>
      </c>
      <c r="O31" s="247"/>
    </row>
    <row r="32" spans="1:80" ht="12.75">
      <c r="A32" s="248">
        <v>10</v>
      </c>
      <c r="B32" s="249" t="s">
        <v>263</v>
      </c>
      <c r="C32" s="250" t="s">
        <v>264</v>
      </c>
      <c r="D32" s="251" t="s">
        <v>149</v>
      </c>
      <c r="E32" s="252">
        <v>87</v>
      </c>
      <c r="F32" s="252"/>
      <c r="G32" s="253">
        <f>E32*F32</f>
        <v>0</v>
      </c>
      <c r="H32" s="254">
        <v>0</v>
      </c>
      <c r="I32" s="255">
        <f>E32*H32</f>
        <v>0</v>
      </c>
      <c r="J32" s="254">
        <v>0</v>
      </c>
      <c r="K32" s="255">
        <f>E32*J32</f>
        <v>0</v>
      </c>
      <c r="O32" s="247">
        <v>2</v>
      </c>
      <c r="AA32" s="220">
        <v>1</v>
      </c>
      <c r="AB32" s="220">
        <v>1</v>
      </c>
      <c r="AC32" s="220">
        <v>1</v>
      </c>
      <c r="AZ32" s="220">
        <v>1</v>
      </c>
      <c r="BA32" s="220">
        <f>IF(AZ32=1,G32,0)</f>
        <v>0</v>
      </c>
      <c r="BB32" s="220">
        <f>IF(AZ32=2,G32,0)</f>
        <v>0</v>
      </c>
      <c r="BC32" s="220">
        <f>IF(AZ32=3,G32,0)</f>
        <v>0</v>
      </c>
      <c r="BD32" s="220">
        <f>IF(AZ32=4,G32,0)</f>
        <v>0</v>
      </c>
      <c r="BE32" s="220">
        <f>IF(AZ32=5,G32,0)</f>
        <v>0</v>
      </c>
      <c r="CA32" s="247">
        <v>1</v>
      </c>
      <c r="CB32" s="247">
        <v>1</v>
      </c>
    </row>
    <row r="33" spans="1:80" ht="20.4">
      <c r="A33" s="248">
        <v>11</v>
      </c>
      <c r="B33" s="249" t="s">
        <v>265</v>
      </c>
      <c r="C33" s="250" t="s">
        <v>266</v>
      </c>
      <c r="D33" s="251" t="s">
        <v>149</v>
      </c>
      <c r="E33" s="252">
        <v>63</v>
      </c>
      <c r="F33" s="252"/>
      <c r="G33" s="253">
        <f>E33*F33</f>
        <v>0</v>
      </c>
      <c r="H33" s="254">
        <v>0</v>
      </c>
      <c r="I33" s="255">
        <f>E33*H33</f>
        <v>0</v>
      </c>
      <c r="J33" s="254">
        <v>0</v>
      </c>
      <c r="K33" s="255">
        <f>E33*J33</f>
        <v>0</v>
      </c>
      <c r="O33" s="247">
        <v>2</v>
      </c>
      <c r="AA33" s="220">
        <v>2</v>
      </c>
      <c r="AB33" s="220">
        <v>1</v>
      </c>
      <c r="AC33" s="220">
        <v>1</v>
      </c>
      <c r="AZ33" s="220">
        <v>1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2</v>
      </c>
      <c r="CB33" s="247">
        <v>1</v>
      </c>
    </row>
    <row r="34" spans="1:15" ht="12.75">
      <c r="A34" s="256"/>
      <c r="B34" s="257"/>
      <c r="C34" s="546" t="s">
        <v>267</v>
      </c>
      <c r="D34" s="547"/>
      <c r="E34" s="547"/>
      <c r="F34" s="547"/>
      <c r="G34" s="548"/>
      <c r="I34" s="258"/>
      <c r="K34" s="258"/>
      <c r="L34" s="259" t="s">
        <v>267</v>
      </c>
      <c r="O34" s="247">
        <v>3</v>
      </c>
    </row>
    <row r="35" spans="1:15" ht="12.75">
      <c r="A35" s="256"/>
      <c r="B35" s="260"/>
      <c r="C35" s="539" t="s">
        <v>268</v>
      </c>
      <c r="D35" s="540"/>
      <c r="E35" s="261">
        <v>63</v>
      </c>
      <c r="F35" s="262"/>
      <c r="G35" s="263"/>
      <c r="H35" s="264"/>
      <c r="I35" s="258"/>
      <c r="J35" s="265"/>
      <c r="K35" s="258"/>
      <c r="M35" s="259" t="s">
        <v>268</v>
      </c>
      <c r="O35" s="247"/>
    </row>
    <row r="36" spans="1:80" ht="12.75">
      <c r="A36" s="248">
        <v>12</v>
      </c>
      <c r="B36" s="249" t="s">
        <v>269</v>
      </c>
      <c r="C36" s="250" t="s">
        <v>270</v>
      </c>
      <c r="D36" s="251" t="s">
        <v>271</v>
      </c>
      <c r="E36" s="252">
        <v>258.4</v>
      </c>
      <c r="F36" s="252"/>
      <c r="G36" s="253">
        <f>E36*F36</f>
        <v>0</v>
      </c>
      <c r="H36" s="254">
        <v>1</v>
      </c>
      <c r="I36" s="255">
        <f>E36*H36</f>
        <v>258.4</v>
      </c>
      <c r="J36" s="254"/>
      <c r="K36" s="255">
        <f>E36*J36</f>
        <v>0</v>
      </c>
      <c r="O36" s="247">
        <v>2</v>
      </c>
      <c r="AA36" s="220">
        <v>3</v>
      </c>
      <c r="AB36" s="220">
        <v>1</v>
      </c>
      <c r="AC36" s="220" t="s">
        <v>269</v>
      </c>
      <c r="AZ36" s="220">
        <v>1</v>
      </c>
      <c r="BA36" s="220">
        <f>IF(AZ36=1,G36,0)</f>
        <v>0</v>
      </c>
      <c r="BB36" s="220">
        <f>IF(AZ36=2,G36,0)</f>
        <v>0</v>
      </c>
      <c r="BC36" s="220">
        <f>IF(AZ36=3,G36,0)</f>
        <v>0</v>
      </c>
      <c r="BD36" s="220">
        <f>IF(AZ36=4,G36,0)</f>
        <v>0</v>
      </c>
      <c r="BE36" s="220">
        <f>IF(AZ36=5,G36,0)</f>
        <v>0</v>
      </c>
      <c r="CA36" s="247">
        <v>3</v>
      </c>
      <c r="CB36" s="247">
        <v>1</v>
      </c>
    </row>
    <row r="37" spans="1:15" ht="12.75">
      <c r="A37" s="256"/>
      <c r="B37" s="260"/>
      <c r="C37" s="539" t="s">
        <v>272</v>
      </c>
      <c r="D37" s="540"/>
      <c r="E37" s="261">
        <v>258.4</v>
      </c>
      <c r="F37" s="262"/>
      <c r="G37" s="263"/>
      <c r="H37" s="264"/>
      <c r="I37" s="258"/>
      <c r="J37" s="265"/>
      <c r="K37" s="258"/>
      <c r="M37" s="259" t="s">
        <v>272</v>
      </c>
      <c r="O37" s="247"/>
    </row>
    <row r="38" spans="1:57" ht="12.75">
      <c r="A38" s="266"/>
      <c r="B38" s="267" t="s">
        <v>99</v>
      </c>
      <c r="C38" s="268" t="s">
        <v>146</v>
      </c>
      <c r="D38" s="269"/>
      <c r="E38" s="270"/>
      <c r="F38" s="271"/>
      <c r="G38" s="272">
        <f>SUM(G7:G37)</f>
        <v>0</v>
      </c>
      <c r="H38" s="273"/>
      <c r="I38" s="274">
        <f>SUM(I7:I37)</f>
        <v>258.4</v>
      </c>
      <c r="J38" s="273"/>
      <c r="K38" s="274">
        <f>SUM(K7:K37)</f>
        <v>0</v>
      </c>
      <c r="O38" s="247">
        <v>4</v>
      </c>
      <c r="BA38" s="275">
        <f>SUM(BA7:BA37)</f>
        <v>0</v>
      </c>
      <c r="BB38" s="275">
        <f>SUM(BB7:BB37)</f>
        <v>0</v>
      </c>
      <c r="BC38" s="275">
        <f>SUM(BC7:BC37)</f>
        <v>0</v>
      </c>
      <c r="BD38" s="275">
        <f>SUM(BD7:BD37)</f>
        <v>0</v>
      </c>
      <c r="BE38" s="275">
        <f>SUM(BE7:BE37)</f>
        <v>0</v>
      </c>
    </row>
    <row r="39" spans="1:15" ht="12.75">
      <c r="A39" s="237" t="s">
        <v>95</v>
      </c>
      <c r="B39" s="238" t="s">
        <v>170</v>
      </c>
      <c r="C39" s="239" t="s">
        <v>273</v>
      </c>
      <c r="D39" s="240"/>
      <c r="E39" s="241"/>
      <c r="F39" s="241"/>
      <c r="G39" s="242"/>
      <c r="H39" s="243"/>
      <c r="I39" s="244"/>
      <c r="J39" s="245"/>
      <c r="K39" s="246"/>
      <c r="O39" s="247">
        <v>1</v>
      </c>
    </row>
    <row r="40" spans="1:80" ht="12.75">
      <c r="A40" s="248">
        <v>13</v>
      </c>
      <c r="B40" s="249" t="s">
        <v>275</v>
      </c>
      <c r="C40" s="250" t="s">
        <v>276</v>
      </c>
      <c r="D40" s="251" t="s">
        <v>149</v>
      </c>
      <c r="E40" s="252">
        <v>20.251</v>
      </c>
      <c r="F40" s="252"/>
      <c r="G40" s="253">
        <f>E40*F40</f>
        <v>0</v>
      </c>
      <c r="H40" s="254">
        <v>1.78164</v>
      </c>
      <c r="I40" s="255">
        <f>E40*H40</f>
        <v>36.07999164</v>
      </c>
      <c r="J40" s="254">
        <v>0</v>
      </c>
      <c r="K40" s="255">
        <f>E40*J40</f>
        <v>0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1</v>
      </c>
    </row>
    <row r="41" spans="1:15" ht="12.75">
      <c r="A41" s="256"/>
      <c r="B41" s="260"/>
      <c r="C41" s="539" t="s">
        <v>277</v>
      </c>
      <c r="D41" s="540"/>
      <c r="E41" s="261">
        <v>17.248</v>
      </c>
      <c r="F41" s="262"/>
      <c r="G41" s="263"/>
      <c r="H41" s="264"/>
      <c r="I41" s="258"/>
      <c r="J41" s="265"/>
      <c r="K41" s="258"/>
      <c r="M41" s="259" t="s">
        <v>277</v>
      </c>
      <c r="O41" s="247"/>
    </row>
    <row r="42" spans="1:15" ht="12.75">
      <c r="A42" s="256"/>
      <c r="B42" s="260"/>
      <c r="C42" s="539" t="s">
        <v>278</v>
      </c>
      <c r="D42" s="540"/>
      <c r="E42" s="261">
        <v>3.003</v>
      </c>
      <c r="F42" s="262"/>
      <c r="G42" s="263"/>
      <c r="H42" s="264"/>
      <c r="I42" s="258"/>
      <c r="J42" s="265"/>
      <c r="K42" s="258"/>
      <c r="M42" s="259" t="s">
        <v>278</v>
      </c>
      <c r="O42" s="247"/>
    </row>
    <row r="43" spans="1:80" ht="12.75">
      <c r="A43" s="248">
        <v>14</v>
      </c>
      <c r="B43" s="249" t="s">
        <v>279</v>
      </c>
      <c r="C43" s="250" t="s">
        <v>280</v>
      </c>
      <c r="D43" s="251" t="s">
        <v>149</v>
      </c>
      <c r="E43" s="252">
        <v>14.7037</v>
      </c>
      <c r="F43" s="252"/>
      <c r="G43" s="253">
        <f>E43*F43</f>
        <v>0</v>
      </c>
      <c r="H43" s="254">
        <v>2.525</v>
      </c>
      <c r="I43" s="255">
        <f>E43*H43</f>
        <v>37.126842499999995</v>
      </c>
      <c r="J43" s="254">
        <v>0</v>
      </c>
      <c r="K43" s="255">
        <f>E43*J43</f>
        <v>0</v>
      </c>
      <c r="O43" s="247">
        <v>2</v>
      </c>
      <c r="AA43" s="220">
        <v>1</v>
      </c>
      <c r="AB43" s="220">
        <v>1</v>
      </c>
      <c r="AC43" s="220">
        <v>1</v>
      </c>
      <c r="AZ43" s="220">
        <v>1</v>
      </c>
      <c r="BA43" s="220">
        <f>IF(AZ43=1,G43,0)</f>
        <v>0</v>
      </c>
      <c r="BB43" s="220">
        <f>IF(AZ43=2,G43,0)</f>
        <v>0</v>
      </c>
      <c r="BC43" s="220">
        <f>IF(AZ43=3,G43,0)</f>
        <v>0</v>
      </c>
      <c r="BD43" s="220">
        <f>IF(AZ43=4,G43,0)</f>
        <v>0</v>
      </c>
      <c r="BE43" s="220">
        <f>IF(AZ43=5,G43,0)</f>
        <v>0</v>
      </c>
      <c r="CA43" s="247">
        <v>1</v>
      </c>
      <c r="CB43" s="247">
        <v>1</v>
      </c>
    </row>
    <row r="44" spans="1:15" ht="12.75">
      <c r="A44" s="256"/>
      <c r="B44" s="260"/>
      <c r="C44" s="539" t="s">
        <v>281</v>
      </c>
      <c r="D44" s="540"/>
      <c r="E44" s="261">
        <v>12.3354</v>
      </c>
      <c r="F44" s="262"/>
      <c r="G44" s="263"/>
      <c r="H44" s="264"/>
      <c r="I44" s="258"/>
      <c r="J44" s="265"/>
      <c r="K44" s="258"/>
      <c r="M44" s="259" t="s">
        <v>281</v>
      </c>
      <c r="O44" s="247"/>
    </row>
    <row r="45" spans="1:15" ht="12.75">
      <c r="A45" s="256"/>
      <c r="B45" s="260"/>
      <c r="C45" s="539" t="s">
        <v>282</v>
      </c>
      <c r="D45" s="540"/>
      <c r="E45" s="261">
        <v>2.3683</v>
      </c>
      <c r="F45" s="262"/>
      <c r="G45" s="263"/>
      <c r="H45" s="264"/>
      <c r="I45" s="258"/>
      <c r="J45" s="265"/>
      <c r="K45" s="258"/>
      <c r="M45" s="259" t="s">
        <v>282</v>
      </c>
      <c r="O45" s="247"/>
    </row>
    <row r="46" spans="1:80" ht="12.75">
      <c r="A46" s="248">
        <v>15</v>
      </c>
      <c r="B46" s="249" t="s">
        <v>283</v>
      </c>
      <c r="C46" s="250" t="s">
        <v>284</v>
      </c>
      <c r="D46" s="251" t="s">
        <v>181</v>
      </c>
      <c r="E46" s="252">
        <v>8.7</v>
      </c>
      <c r="F46" s="252"/>
      <c r="G46" s="253">
        <f>E46*F46</f>
        <v>0</v>
      </c>
      <c r="H46" s="254">
        <v>0.0392</v>
      </c>
      <c r="I46" s="255">
        <f>E46*H46</f>
        <v>0.34103999999999995</v>
      </c>
      <c r="J46" s="254">
        <v>0</v>
      </c>
      <c r="K46" s="255">
        <f>E46*J46</f>
        <v>0</v>
      </c>
      <c r="O46" s="247">
        <v>2</v>
      </c>
      <c r="AA46" s="220">
        <v>1</v>
      </c>
      <c r="AB46" s="220">
        <v>1</v>
      </c>
      <c r="AC46" s="220">
        <v>1</v>
      </c>
      <c r="AZ46" s="220">
        <v>1</v>
      </c>
      <c r="BA46" s="220">
        <f>IF(AZ46=1,G46,0)</f>
        <v>0</v>
      </c>
      <c r="BB46" s="220">
        <f>IF(AZ46=2,G46,0)</f>
        <v>0</v>
      </c>
      <c r="BC46" s="220">
        <f>IF(AZ46=3,G46,0)</f>
        <v>0</v>
      </c>
      <c r="BD46" s="220">
        <f>IF(AZ46=4,G46,0)</f>
        <v>0</v>
      </c>
      <c r="BE46" s="220">
        <f>IF(AZ46=5,G46,0)</f>
        <v>0</v>
      </c>
      <c r="CA46" s="247">
        <v>1</v>
      </c>
      <c r="CB46" s="247">
        <v>1</v>
      </c>
    </row>
    <row r="47" spans="1:15" ht="12.75">
      <c r="A47" s="256"/>
      <c r="B47" s="260"/>
      <c r="C47" s="539" t="s">
        <v>285</v>
      </c>
      <c r="D47" s="540"/>
      <c r="E47" s="261">
        <v>6.5676</v>
      </c>
      <c r="F47" s="262"/>
      <c r="G47" s="263"/>
      <c r="H47" s="264"/>
      <c r="I47" s="258"/>
      <c r="J47" s="265"/>
      <c r="K47" s="258"/>
      <c r="M47" s="259" t="s">
        <v>285</v>
      </c>
      <c r="O47" s="247"/>
    </row>
    <row r="48" spans="1:15" ht="12.75">
      <c r="A48" s="256"/>
      <c r="B48" s="260"/>
      <c r="C48" s="539" t="s">
        <v>286</v>
      </c>
      <c r="D48" s="540"/>
      <c r="E48" s="261">
        <v>2.1324</v>
      </c>
      <c r="F48" s="262"/>
      <c r="G48" s="263"/>
      <c r="H48" s="264"/>
      <c r="I48" s="258"/>
      <c r="J48" s="265"/>
      <c r="K48" s="258"/>
      <c r="M48" s="259" t="s">
        <v>286</v>
      </c>
      <c r="O48" s="247"/>
    </row>
    <row r="49" spans="1:80" ht="12.75">
      <c r="A49" s="248">
        <v>16</v>
      </c>
      <c r="B49" s="249" t="s">
        <v>287</v>
      </c>
      <c r="C49" s="250" t="s">
        <v>288</v>
      </c>
      <c r="D49" s="251" t="s">
        <v>181</v>
      </c>
      <c r="E49" s="252">
        <v>8.7</v>
      </c>
      <c r="F49" s="252"/>
      <c r="G49" s="253">
        <f>E49*F49</f>
        <v>0</v>
      </c>
      <c r="H49" s="254">
        <v>0</v>
      </c>
      <c r="I49" s="255">
        <f>E49*H49</f>
        <v>0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80" ht="20.4">
      <c r="A50" s="248">
        <v>17</v>
      </c>
      <c r="B50" s="249" t="s">
        <v>289</v>
      </c>
      <c r="C50" s="250" t="s">
        <v>290</v>
      </c>
      <c r="D50" s="251" t="s">
        <v>214</v>
      </c>
      <c r="E50" s="252">
        <v>1.3057</v>
      </c>
      <c r="F50" s="252"/>
      <c r="G50" s="253">
        <f>E50*F50</f>
        <v>0</v>
      </c>
      <c r="H50" s="254">
        <v>1.04548</v>
      </c>
      <c r="I50" s="255">
        <f>E50*H50</f>
        <v>1.365083236</v>
      </c>
      <c r="J50" s="254">
        <v>0</v>
      </c>
      <c r="K50" s="255">
        <f>E50*J50</f>
        <v>0</v>
      </c>
      <c r="O50" s="247">
        <v>2</v>
      </c>
      <c r="AA50" s="220">
        <v>1</v>
      </c>
      <c r="AB50" s="220">
        <v>1</v>
      </c>
      <c r="AC50" s="220">
        <v>1</v>
      </c>
      <c r="AZ50" s="220">
        <v>1</v>
      </c>
      <c r="BA50" s="220">
        <f>IF(AZ50=1,G50,0)</f>
        <v>0</v>
      </c>
      <c r="BB50" s="220">
        <f>IF(AZ50=2,G50,0)</f>
        <v>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</v>
      </c>
      <c r="CB50" s="247">
        <v>1</v>
      </c>
    </row>
    <row r="51" spans="1:15" ht="12.75">
      <c r="A51" s="256"/>
      <c r="B51" s="260"/>
      <c r="C51" s="539" t="s">
        <v>291</v>
      </c>
      <c r="D51" s="540"/>
      <c r="E51" s="261">
        <v>1.3057</v>
      </c>
      <c r="F51" s="262"/>
      <c r="G51" s="263"/>
      <c r="H51" s="264"/>
      <c r="I51" s="258"/>
      <c r="J51" s="265"/>
      <c r="K51" s="258"/>
      <c r="M51" s="259" t="s">
        <v>291</v>
      </c>
      <c r="O51" s="247"/>
    </row>
    <row r="52" spans="1:80" ht="20.4">
      <c r="A52" s="248">
        <v>18</v>
      </c>
      <c r="B52" s="249" t="s">
        <v>292</v>
      </c>
      <c r="C52" s="250" t="s">
        <v>293</v>
      </c>
      <c r="D52" s="251" t="s">
        <v>181</v>
      </c>
      <c r="E52" s="252">
        <v>58.5975</v>
      </c>
      <c r="F52" s="252"/>
      <c r="G52" s="253">
        <f>E52*F52</f>
        <v>0</v>
      </c>
      <c r="H52" s="254">
        <v>0.74</v>
      </c>
      <c r="I52" s="255">
        <f>E52*H52</f>
        <v>43.36215</v>
      </c>
      <c r="J52" s="254">
        <v>0</v>
      </c>
      <c r="K52" s="255">
        <f>E52*J52</f>
        <v>0</v>
      </c>
      <c r="O52" s="247">
        <v>2</v>
      </c>
      <c r="AA52" s="220">
        <v>1</v>
      </c>
      <c r="AB52" s="220">
        <v>1</v>
      </c>
      <c r="AC52" s="220">
        <v>1</v>
      </c>
      <c r="AZ52" s="220">
        <v>1</v>
      </c>
      <c r="BA52" s="220">
        <f>IF(AZ52=1,G52,0)</f>
        <v>0</v>
      </c>
      <c r="BB52" s="220">
        <f>IF(AZ52=2,G52,0)</f>
        <v>0</v>
      </c>
      <c r="BC52" s="220">
        <f>IF(AZ52=3,G52,0)</f>
        <v>0</v>
      </c>
      <c r="BD52" s="220">
        <f>IF(AZ52=4,G52,0)</f>
        <v>0</v>
      </c>
      <c r="BE52" s="220">
        <f>IF(AZ52=5,G52,0)</f>
        <v>0</v>
      </c>
      <c r="CA52" s="247">
        <v>1</v>
      </c>
      <c r="CB52" s="247">
        <v>1</v>
      </c>
    </row>
    <row r="53" spans="1:15" ht="12.75">
      <c r="A53" s="256"/>
      <c r="B53" s="260"/>
      <c r="C53" s="539" t="s">
        <v>294</v>
      </c>
      <c r="D53" s="540"/>
      <c r="E53" s="261">
        <v>4.47</v>
      </c>
      <c r="F53" s="262"/>
      <c r="G53" s="263"/>
      <c r="H53" s="264"/>
      <c r="I53" s="258"/>
      <c r="J53" s="265"/>
      <c r="K53" s="258"/>
      <c r="M53" s="259" t="s">
        <v>294</v>
      </c>
      <c r="O53" s="247"/>
    </row>
    <row r="54" spans="1:15" ht="12.75">
      <c r="A54" s="256"/>
      <c r="B54" s="260"/>
      <c r="C54" s="539" t="s">
        <v>295</v>
      </c>
      <c r="D54" s="540"/>
      <c r="E54" s="261">
        <v>3.85</v>
      </c>
      <c r="F54" s="262"/>
      <c r="G54" s="263"/>
      <c r="H54" s="264"/>
      <c r="I54" s="258"/>
      <c r="J54" s="265"/>
      <c r="K54" s="258"/>
      <c r="M54" s="259" t="s">
        <v>295</v>
      </c>
      <c r="O54" s="247"/>
    </row>
    <row r="55" spans="1:15" ht="12.75">
      <c r="A55" s="256"/>
      <c r="B55" s="260"/>
      <c r="C55" s="539" t="s">
        <v>296</v>
      </c>
      <c r="D55" s="540"/>
      <c r="E55" s="261">
        <v>2.01</v>
      </c>
      <c r="F55" s="262"/>
      <c r="G55" s="263"/>
      <c r="H55" s="264"/>
      <c r="I55" s="258"/>
      <c r="J55" s="265"/>
      <c r="K55" s="258"/>
      <c r="M55" s="259" t="s">
        <v>296</v>
      </c>
      <c r="O55" s="247"/>
    </row>
    <row r="56" spans="1:15" ht="12.75">
      <c r="A56" s="256"/>
      <c r="B56" s="260"/>
      <c r="C56" s="539" t="s">
        <v>297</v>
      </c>
      <c r="D56" s="540"/>
      <c r="E56" s="261">
        <v>8.25</v>
      </c>
      <c r="F56" s="262"/>
      <c r="G56" s="263"/>
      <c r="H56" s="264"/>
      <c r="I56" s="258"/>
      <c r="J56" s="265"/>
      <c r="K56" s="258"/>
      <c r="M56" s="259" t="s">
        <v>297</v>
      </c>
      <c r="O56" s="247"/>
    </row>
    <row r="57" spans="1:15" ht="12.75">
      <c r="A57" s="256"/>
      <c r="B57" s="260"/>
      <c r="C57" s="539" t="s">
        <v>298</v>
      </c>
      <c r="D57" s="540"/>
      <c r="E57" s="261">
        <v>14.2275</v>
      </c>
      <c r="F57" s="262"/>
      <c r="G57" s="263"/>
      <c r="H57" s="264"/>
      <c r="I57" s="258"/>
      <c r="J57" s="265"/>
      <c r="K57" s="258"/>
      <c r="M57" s="259" t="s">
        <v>298</v>
      </c>
      <c r="O57" s="247"/>
    </row>
    <row r="58" spans="1:15" ht="12.75">
      <c r="A58" s="256"/>
      <c r="B58" s="260"/>
      <c r="C58" s="539" t="s">
        <v>299</v>
      </c>
      <c r="D58" s="540"/>
      <c r="E58" s="261">
        <v>13.605</v>
      </c>
      <c r="F58" s="262"/>
      <c r="G58" s="263"/>
      <c r="H58" s="264"/>
      <c r="I58" s="258"/>
      <c r="J58" s="265"/>
      <c r="K58" s="258"/>
      <c r="M58" s="259" t="s">
        <v>299</v>
      </c>
      <c r="O58" s="247"/>
    </row>
    <row r="59" spans="1:15" ht="12.75">
      <c r="A59" s="256"/>
      <c r="B59" s="260"/>
      <c r="C59" s="549" t="s">
        <v>300</v>
      </c>
      <c r="D59" s="540"/>
      <c r="E59" s="286">
        <v>46.412499999999994</v>
      </c>
      <c r="F59" s="262"/>
      <c r="G59" s="263"/>
      <c r="H59" s="264"/>
      <c r="I59" s="258"/>
      <c r="J59" s="265"/>
      <c r="K59" s="258"/>
      <c r="M59" s="259" t="s">
        <v>300</v>
      </c>
      <c r="O59" s="247"/>
    </row>
    <row r="60" spans="1:15" ht="12.75">
      <c r="A60" s="256"/>
      <c r="B60" s="260"/>
      <c r="C60" s="539" t="s">
        <v>301</v>
      </c>
      <c r="D60" s="540"/>
      <c r="E60" s="261">
        <v>8.185</v>
      </c>
      <c r="F60" s="262"/>
      <c r="G60" s="263"/>
      <c r="H60" s="264"/>
      <c r="I60" s="258"/>
      <c r="J60" s="265"/>
      <c r="K60" s="258"/>
      <c r="M60" s="259" t="s">
        <v>301</v>
      </c>
      <c r="O60" s="247"/>
    </row>
    <row r="61" spans="1:15" ht="12.75">
      <c r="A61" s="256"/>
      <c r="B61" s="260"/>
      <c r="C61" s="549" t="s">
        <v>300</v>
      </c>
      <c r="D61" s="540"/>
      <c r="E61" s="286">
        <v>8.185</v>
      </c>
      <c r="F61" s="262"/>
      <c r="G61" s="263"/>
      <c r="H61" s="264"/>
      <c r="I61" s="258"/>
      <c r="J61" s="265"/>
      <c r="K61" s="258"/>
      <c r="M61" s="259" t="s">
        <v>300</v>
      </c>
      <c r="O61" s="247"/>
    </row>
    <row r="62" spans="1:15" ht="12.75">
      <c r="A62" s="256"/>
      <c r="B62" s="260"/>
      <c r="C62" s="539" t="s">
        <v>302</v>
      </c>
      <c r="D62" s="540"/>
      <c r="E62" s="261">
        <v>4</v>
      </c>
      <c r="F62" s="262"/>
      <c r="G62" s="263"/>
      <c r="H62" s="264"/>
      <c r="I62" s="258"/>
      <c r="J62" s="265"/>
      <c r="K62" s="258"/>
      <c r="M62" s="259" t="s">
        <v>302</v>
      </c>
      <c r="O62" s="247"/>
    </row>
    <row r="63" spans="1:80" ht="20.4">
      <c r="A63" s="248">
        <v>19</v>
      </c>
      <c r="B63" s="249" t="s">
        <v>303</v>
      </c>
      <c r="C63" s="250" t="s">
        <v>304</v>
      </c>
      <c r="D63" s="251" t="s">
        <v>181</v>
      </c>
      <c r="E63" s="252">
        <v>27.9</v>
      </c>
      <c r="F63" s="252"/>
      <c r="G63" s="253">
        <f>E63*F63</f>
        <v>0</v>
      </c>
      <c r="H63" s="254">
        <v>0.963</v>
      </c>
      <c r="I63" s="255">
        <f>E63*H63</f>
        <v>26.8677</v>
      </c>
      <c r="J63" s="254">
        <v>0</v>
      </c>
      <c r="K63" s="255">
        <f>E63*J63</f>
        <v>0</v>
      </c>
      <c r="O63" s="247">
        <v>2</v>
      </c>
      <c r="AA63" s="220">
        <v>1</v>
      </c>
      <c r="AB63" s="220">
        <v>1</v>
      </c>
      <c r="AC63" s="220">
        <v>1</v>
      </c>
      <c r="AZ63" s="220">
        <v>1</v>
      </c>
      <c r="BA63" s="220">
        <f>IF(AZ63=1,G63,0)</f>
        <v>0</v>
      </c>
      <c r="BB63" s="220">
        <f>IF(AZ63=2,G63,0)</f>
        <v>0</v>
      </c>
      <c r="BC63" s="220">
        <f>IF(AZ63=3,G63,0)</f>
        <v>0</v>
      </c>
      <c r="BD63" s="220">
        <f>IF(AZ63=4,G63,0)</f>
        <v>0</v>
      </c>
      <c r="BE63" s="220">
        <f>IF(AZ63=5,G63,0)</f>
        <v>0</v>
      </c>
      <c r="CA63" s="247">
        <v>1</v>
      </c>
      <c r="CB63" s="247">
        <v>1</v>
      </c>
    </row>
    <row r="64" spans="1:15" ht="12.75">
      <c r="A64" s="256"/>
      <c r="B64" s="260"/>
      <c r="C64" s="539" t="s">
        <v>305</v>
      </c>
      <c r="D64" s="540"/>
      <c r="E64" s="261">
        <v>8.3</v>
      </c>
      <c r="F64" s="262"/>
      <c r="G64" s="263"/>
      <c r="H64" s="264"/>
      <c r="I64" s="258"/>
      <c r="J64" s="265"/>
      <c r="K64" s="258"/>
      <c r="M64" s="259" t="s">
        <v>305</v>
      </c>
      <c r="O64" s="247"/>
    </row>
    <row r="65" spans="1:15" ht="12.75">
      <c r="A65" s="256"/>
      <c r="B65" s="260"/>
      <c r="C65" s="539" t="s">
        <v>306</v>
      </c>
      <c r="D65" s="540"/>
      <c r="E65" s="261">
        <v>19.6</v>
      </c>
      <c r="F65" s="262"/>
      <c r="G65" s="263"/>
      <c r="H65" s="264"/>
      <c r="I65" s="258"/>
      <c r="J65" s="265"/>
      <c r="K65" s="258"/>
      <c r="M65" s="259" t="s">
        <v>306</v>
      </c>
      <c r="O65" s="247"/>
    </row>
    <row r="66" spans="1:80" ht="12.75">
      <c r="A66" s="248">
        <v>20</v>
      </c>
      <c r="B66" s="249" t="s">
        <v>307</v>
      </c>
      <c r="C66" s="250" t="s">
        <v>308</v>
      </c>
      <c r="D66" s="251" t="s">
        <v>149</v>
      </c>
      <c r="E66" s="252">
        <v>4.5857</v>
      </c>
      <c r="F66" s="252"/>
      <c r="G66" s="253">
        <f>E66*F66</f>
        <v>0</v>
      </c>
      <c r="H66" s="254">
        <v>2.525</v>
      </c>
      <c r="I66" s="255">
        <f>E66*H66</f>
        <v>11.5788925</v>
      </c>
      <c r="J66" s="254">
        <v>0</v>
      </c>
      <c r="K66" s="255">
        <f>E66*J66</f>
        <v>0</v>
      </c>
      <c r="O66" s="247">
        <v>2</v>
      </c>
      <c r="AA66" s="220">
        <v>1</v>
      </c>
      <c r="AB66" s="220">
        <v>1</v>
      </c>
      <c r="AC66" s="220">
        <v>1</v>
      </c>
      <c r="AZ66" s="220">
        <v>1</v>
      </c>
      <c r="BA66" s="220">
        <f>IF(AZ66=1,G66,0)</f>
        <v>0</v>
      </c>
      <c r="BB66" s="220">
        <f>IF(AZ66=2,G66,0)</f>
        <v>0</v>
      </c>
      <c r="BC66" s="220">
        <f>IF(AZ66=3,G66,0)</f>
        <v>0</v>
      </c>
      <c r="BD66" s="220">
        <f>IF(AZ66=4,G66,0)</f>
        <v>0</v>
      </c>
      <c r="BE66" s="220">
        <f>IF(AZ66=5,G66,0)</f>
        <v>0</v>
      </c>
      <c r="CA66" s="247">
        <v>1</v>
      </c>
      <c r="CB66" s="247">
        <v>1</v>
      </c>
    </row>
    <row r="67" spans="1:15" ht="31.2">
      <c r="A67" s="256"/>
      <c r="B67" s="260"/>
      <c r="C67" s="539" t="s">
        <v>309</v>
      </c>
      <c r="D67" s="540"/>
      <c r="E67" s="261">
        <v>2.2526</v>
      </c>
      <c r="F67" s="262"/>
      <c r="G67" s="263"/>
      <c r="H67" s="264"/>
      <c r="I67" s="258"/>
      <c r="J67" s="265"/>
      <c r="K67" s="258"/>
      <c r="M67" s="259" t="s">
        <v>309</v>
      </c>
      <c r="O67" s="247"/>
    </row>
    <row r="68" spans="1:15" ht="31.2">
      <c r="A68" s="256"/>
      <c r="B68" s="260"/>
      <c r="C68" s="539" t="s">
        <v>310</v>
      </c>
      <c r="D68" s="540"/>
      <c r="E68" s="261">
        <v>1.842</v>
      </c>
      <c r="F68" s="262"/>
      <c r="G68" s="263"/>
      <c r="H68" s="264"/>
      <c r="I68" s="258"/>
      <c r="J68" s="265"/>
      <c r="K68" s="258"/>
      <c r="M68" s="259" t="s">
        <v>310</v>
      </c>
      <c r="O68" s="247"/>
    </row>
    <row r="69" spans="1:15" ht="12.75">
      <c r="A69" s="256"/>
      <c r="B69" s="260"/>
      <c r="C69" s="539" t="s">
        <v>311</v>
      </c>
      <c r="D69" s="540"/>
      <c r="E69" s="261">
        <v>0.4911</v>
      </c>
      <c r="F69" s="262"/>
      <c r="G69" s="263"/>
      <c r="H69" s="264"/>
      <c r="I69" s="258"/>
      <c r="J69" s="265"/>
      <c r="K69" s="258"/>
      <c r="M69" s="259" t="s">
        <v>311</v>
      </c>
      <c r="O69" s="247"/>
    </row>
    <row r="70" spans="1:80" ht="12.75">
      <c r="A70" s="248">
        <v>21</v>
      </c>
      <c r="B70" s="249" t="s">
        <v>312</v>
      </c>
      <c r="C70" s="250" t="s">
        <v>313</v>
      </c>
      <c r="D70" s="251" t="s">
        <v>149</v>
      </c>
      <c r="E70" s="252">
        <v>16.4441</v>
      </c>
      <c r="F70" s="252"/>
      <c r="G70" s="253">
        <f>E70*F70</f>
        <v>0</v>
      </c>
      <c r="H70" s="254">
        <v>2.525</v>
      </c>
      <c r="I70" s="255">
        <f>E70*H70</f>
        <v>41.5213525</v>
      </c>
      <c r="J70" s="254">
        <v>0</v>
      </c>
      <c r="K70" s="255">
        <f>E70*J70</f>
        <v>0</v>
      </c>
      <c r="O70" s="247">
        <v>2</v>
      </c>
      <c r="AA70" s="220">
        <v>1</v>
      </c>
      <c r="AB70" s="220">
        <v>1</v>
      </c>
      <c r="AC70" s="220">
        <v>1</v>
      </c>
      <c r="AZ70" s="220">
        <v>1</v>
      </c>
      <c r="BA70" s="220">
        <f>IF(AZ70=1,G70,0)</f>
        <v>0</v>
      </c>
      <c r="BB70" s="220">
        <f>IF(AZ70=2,G70,0)</f>
        <v>0</v>
      </c>
      <c r="BC70" s="220">
        <f>IF(AZ70=3,G70,0)</f>
        <v>0</v>
      </c>
      <c r="BD70" s="220">
        <f>IF(AZ70=4,G70,0)</f>
        <v>0</v>
      </c>
      <c r="BE70" s="220">
        <f>IF(AZ70=5,G70,0)</f>
        <v>0</v>
      </c>
      <c r="CA70" s="247">
        <v>1</v>
      </c>
      <c r="CB70" s="247">
        <v>1</v>
      </c>
    </row>
    <row r="71" spans="1:15" ht="12.75">
      <c r="A71" s="256"/>
      <c r="B71" s="260"/>
      <c r="C71" s="539" t="s">
        <v>314</v>
      </c>
      <c r="D71" s="540"/>
      <c r="E71" s="261">
        <v>0.8316</v>
      </c>
      <c r="F71" s="262"/>
      <c r="G71" s="263"/>
      <c r="H71" s="264"/>
      <c r="I71" s="258"/>
      <c r="J71" s="265"/>
      <c r="K71" s="258"/>
      <c r="M71" s="259" t="s">
        <v>314</v>
      </c>
      <c r="O71" s="247"/>
    </row>
    <row r="72" spans="1:15" ht="12.75">
      <c r="A72" s="256"/>
      <c r="B72" s="260"/>
      <c r="C72" s="539" t="s">
        <v>315</v>
      </c>
      <c r="D72" s="540"/>
      <c r="E72" s="261">
        <v>0.5325</v>
      </c>
      <c r="F72" s="262"/>
      <c r="G72" s="263"/>
      <c r="H72" s="264"/>
      <c r="I72" s="258"/>
      <c r="J72" s="265"/>
      <c r="K72" s="258"/>
      <c r="M72" s="259" t="s">
        <v>315</v>
      </c>
      <c r="O72" s="247"/>
    </row>
    <row r="73" spans="1:15" ht="12.75">
      <c r="A73" s="256"/>
      <c r="B73" s="260"/>
      <c r="C73" s="539" t="s">
        <v>316</v>
      </c>
      <c r="D73" s="540"/>
      <c r="E73" s="261">
        <v>0.756</v>
      </c>
      <c r="F73" s="262"/>
      <c r="G73" s="263"/>
      <c r="H73" s="264"/>
      <c r="I73" s="258"/>
      <c r="J73" s="265"/>
      <c r="K73" s="258"/>
      <c r="M73" s="259" t="s">
        <v>316</v>
      </c>
      <c r="O73" s="247"/>
    </row>
    <row r="74" spans="1:15" ht="12.75">
      <c r="A74" s="256"/>
      <c r="B74" s="260"/>
      <c r="C74" s="539" t="s">
        <v>317</v>
      </c>
      <c r="D74" s="540"/>
      <c r="E74" s="261">
        <v>1.7325</v>
      </c>
      <c r="F74" s="262"/>
      <c r="G74" s="263"/>
      <c r="H74" s="264"/>
      <c r="I74" s="258"/>
      <c r="J74" s="265"/>
      <c r="K74" s="258"/>
      <c r="M74" s="259" t="s">
        <v>317</v>
      </c>
      <c r="O74" s="247"/>
    </row>
    <row r="75" spans="1:15" ht="12.75">
      <c r="A75" s="256"/>
      <c r="B75" s="260"/>
      <c r="C75" s="539" t="s">
        <v>318</v>
      </c>
      <c r="D75" s="540"/>
      <c r="E75" s="261">
        <v>2.642</v>
      </c>
      <c r="F75" s="262"/>
      <c r="G75" s="263"/>
      <c r="H75" s="264"/>
      <c r="I75" s="258"/>
      <c r="J75" s="265"/>
      <c r="K75" s="258"/>
      <c r="M75" s="259" t="s">
        <v>318</v>
      </c>
      <c r="O75" s="247"/>
    </row>
    <row r="76" spans="1:15" ht="12.75">
      <c r="A76" s="256"/>
      <c r="B76" s="260"/>
      <c r="C76" s="539" t="s">
        <v>319</v>
      </c>
      <c r="D76" s="540"/>
      <c r="E76" s="261">
        <v>1.023</v>
      </c>
      <c r="F76" s="262"/>
      <c r="G76" s="263"/>
      <c r="H76" s="264"/>
      <c r="I76" s="258"/>
      <c r="J76" s="265"/>
      <c r="K76" s="258"/>
      <c r="M76" s="259" t="s">
        <v>319</v>
      </c>
      <c r="O76" s="247"/>
    </row>
    <row r="77" spans="1:15" ht="12.75">
      <c r="A77" s="256"/>
      <c r="B77" s="260"/>
      <c r="C77" s="539" t="s">
        <v>320</v>
      </c>
      <c r="D77" s="540"/>
      <c r="E77" s="261">
        <v>3.531</v>
      </c>
      <c r="F77" s="262"/>
      <c r="G77" s="263"/>
      <c r="H77" s="264"/>
      <c r="I77" s="258"/>
      <c r="J77" s="265"/>
      <c r="K77" s="258"/>
      <c r="M77" s="259" t="s">
        <v>320</v>
      </c>
      <c r="O77" s="247"/>
    </row>
    <row r="78" spans="1:15" ht="12.75">
      <c r="A78" s="256"/>
      <c r="B78" s="260"/>
      <c r="C78" s="539" t="s">
        <v>321</v>
      </c>
      <c r="D78" s="540"/>
      <c r="E78" s="261">
        <v>2.4489</v>
      </c>
      <c r="F78" s="262"/>
      <c r="G78" s="263"/>
      <c r="H78" s="264"/>
      <c r="I78" s="258"/>
      <c r="J78" s="265"/>
      <c r="K78" s="258"/>
      <c r="M78" s="259" t="s">
        <v>321</v>
      </c>
      <c r="O78" s="247"/>
    </row>
    <row r="79" spans="1:15" ht="12.75">
      <c r="A79" s="256"/>
      <c r="B79" s="260"/>
      <c r="C79" s="549" t="s">
        <v>300</v>
      </c>
      <c r="D79" s="540"/>
      <c r="E79" s="286">
        <v>13.4975</v>
      </c>
      <c r="F79" s="262"/>
      <c r="G79" s="263"/>
      <c r="H79" s="264"/>
      <c r="I79" s="258"/>
      <c r="J79" s="265"/>
      <c r="K79" s="258"/>
      <c r="M79" s="259" t="s">
        <v>300</v>
      </c>
      <c r="O79" s="247"/>
    </row>
    <row r="80" spans="1:15" ht="12.75">
      <c r="A80" s="256"/>
      <c r="B80" s="260"/>
      <c r="C80" s="539" t="s">
        <v>322</v>
      </c>
      <c r="D80" s="540"/>
      <c r="E80" s="261">
        <v>2.9466</v>
      </c>
      <c r="F80" s="262"/>
      <c r="G80" s="263"/>
      <c r="H80" s="264"/>
      <c r="I80" s="258"/>
      <c r="J80" s="265"/>
      <c r="K80" s="258"/>
      <c r="M80" s="259" t="s">
        <v>322</v>
      </c>
      <c r="O80" s="247"/>
    </row>
    <row r="81" spans="1:15" ht="12.75">
      <c r="A81" s="256"/>
      <c r="B81" s="260"/>
      <c r="C81" s="549" t="s">
        <v>300</v>
      </c>
      <c r="D81" s="540"/>
      <c r="E81" s="286">
        <v>2.9466</v>
      </c>
      <c r="F81" s="262"/>
      <c r="G81" s="263"/>
      <c r="H81" s="264"/>
      <c r="I81" s="258"/>
      <c r="J81" s="265"/>
      <c r="K81" s="258"/>
      <c r="M81" s="259" t="s">
        <v>300</v>
      </c>
      <c r="O81" s="247"/>
    </row>
    <row r="82" spans="1:80" ht="12.75">
      <c r="A82" s="248">
        <v>22</v>
      </c>
      <c r="B82" s="249" t="s">
        <v>323</v>
      </c>
      <c r="C82" s="250" t="s">
        <v>324</v>
      </c>
      <c r="D82" s="251" t="s">
        <v>181</v>
      </c>
      <c r="E82" s="252">
        <v>54.235</v>
      </c>
      <c r="F82" s="252"/>
      <c r="G82" s="253">
        <f>E82*F82</f>
        <v>0</v>
      </c>
      <c r="H82" s="254">
        <v>0.03916</v>
      </c>
      <c r="I82" s="255">
        <f>E82*H82</f>
        <v>2.1238426</v>
      </c>
      <c r="J82" s="254">
        <v>0</v>
      </c>
      <c r="K82" s="255">
        <f>E82*J82</f>
        <v>0</v>
      </c>
      <c r="O82" s="247">
        <v>2</v>
      </c>
      <c r="AA82" s="220">
        <v>1</v>
      </c>
      <c r="AB82" s="220">
        <v>1</v>
      </c>
      <c r="AC82" s="220">
        <v>1</v>
      </c>
      <c r="AZ82" s="220">
        <v>1</v>
      </c>
      <c r="BA82" s="220">
        <f>IF(AZ82=1,G82,0)</f>
        <v>0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1</v>
      </c>
      <c r="CB82" s="247">
        <v>1</v>
      </c>
    </row>
    <row r="83" spans="1:15" ht="12.75">
      <c r="A83" s="256"/>
      <c r="B83" s="260"/>
      <c r="C83" s="539" t="s">
        <v>325</v>
      </c>
      <c r="D83" s="540"/>
      <c r="E83" s="261">
        <v>8.778</v>
      </c>
      <c r="F83" s="262"/>
      <c r="G83" s="263"/>
      <c r="H83" s="264"/>
      <c r="I83" s="258"/>
      <c r="J83" s="265"/>
      <c r="K83" s="258"/>
      <c r="M83" s="259" t="s">
        <v>325</v>
      </c>
      <c r="O83" s="247"/>
    </row>
    <row r="84" spans="1:15" ht="12.75">
      <c r="A84" s="256"/>
      <c r="B84" s="260"/>
      <c r="C84" s="539" t="s">
        <v>326</v>
      </c>
      <c r="D84" s="540"/>
      <c r="E84" s="261">
        <v>12.2763</v>
      </c>
      <c r="F84" s="262"/>
      <c r="G84" s="263"/>
      <c r="H84" s="264"/>
      <c r="I84" s="258"/>
      <c r="J84" s="265"/>
      <c r="K84" s="258"/>
      <c r="M84" s="259" t="s">
        <v>326</v>
      </c>
      <c r="O84" s="247"/>
    </row>
    <row r="85" spans="1:15" ht="12.75">
      <c r="A85" s="256"/>
      <c r="B85" s="260"/>
      <c r="C85" s="539" t="s">
        <v>327</v>
      </c>
      <c r="D85" s="540"/>
      <c r="E85" s="261">
        <v>9.954</v>
      </c>
      <c r="F85" s="262"/>
      <c r="G85" s="263"/>
      <c r="H85" s="264"/>
      <c r="I85" s="258"/>
      <c r="J85" s="265"/>
      <c r="K85" s="258"/>
      <c r="M85" s="259" t="s">
        <v>327</v>
      </c>
      <c r="O85" s="247"/>
    </row>
    <row r="86" spans="1:15" ht="12.75">
      <c r="A86" s="256"/>
      <c r="B86" s="260"/>
      <c r="C86" s="539" t="s">
        <v>328</v>
      </c>
      <c r="D86" s="540"/>
      <c r="E86" s="261">
        <v>7.1295</v>
      </c>
      <c r="F86" s="262"/>
      <c r="G86" s="263"/>
      <c r="H86" s="264"/>
      <c r="I86" s="258"/>
      <c r="J86" s="265"/>
      <c r="K86" s="258"/>
      <c r="M86" s="259" t="s">
        <v>328</v>
      </c>
      <c r="O86" s="247"/>
    </row>
    <row r="87" spans="1:15" ht="12.75">
      <c r="A87" s="256"/>
      <c r="B87" s="260"/>
      <c r="C87" s="539" t="s">
        <v>329</v>
      </c>
      <c r="D87" s="540"/>
      <c r="E87" s="261">
        <v>3.39</v>
      </c>
      <c r="F87" s="262"/>
      <c r="G87" s="263"/>
      <c r="H87" s="264"/>
      <c r="I87" s="258"/>
      <c r="J87" s="265"/>
      <c r="K87" s="258"/>
      <c r="M87" s="259" t="s">
        <v>329</v>
      </c>
      <c r="O87" s="247"/>
    </row>
    <row r="88" spans="1:15" ht="12.75">
      <c r="A88" s="256"/>
      <c r="B88" s="260"/>
      <c r="C88" s="539" t="s">
        <v>330</v>
      </c>
      <c r="D88" s="540"/>
      <c r="E88" s="261">
        <v>1.11</v>
      </c>
      <c r="F88" s="262"/>
      <c r="G88" s="263"/>
      <c r="H88" s="264"/>
      <c r="I88" s="258"/>
      <c r="J88" s="265"/>
      <c r="K88" s="258"/>
      <c r="M88" s="259" t="s">
        <v>330</v>
      </c>
      <c r="O88" s="247"/>
    </row>
    <row r="89" spans="1:15" ht="12.75">
      <c r="A89" s="256"/>
      <c r="B89" s="260"/>
      <c r="C89" s="549" t="s">
        <v>300</v>
      </c>
      <c r="D89" s="540"/>
      <c r="E89" s="286">
        <v>42.6378</v>
      </c>
      <c r="F89" s="262"/>
      <c r="G89" s="263"/>
      <c r="H89" s="264"/>
      <c r="I89" s="258"/>
      <c r="J89" s="265"/>
      <c r="K89" s="258"/>
      <c r="M89" s="259" t="s">
        <v>300</v>
      </c>
      <c r="O89" s="247"/>
    </row>
    <row r="90" spans="1:15" ht="12.75">
      <c r="A90" s="256"/>
      <c r="B90" s="260"/>
      <c r="C90" s="539" t="s">
        <v>331</v>
      </c>
      <c r="D90" s="540"/>
      <c r="E90" s="261">
        <v>11.5972</v>
      </c>
      <c r="F90" s="262"/>
      <c r="G90" s="263"/>
      <c r="H90" s="264"/>
      <c r="I90" s="258"/>
      <c r="J90" s="265"/>
      <c r="K90" s="258"/>
      <c r="M90" s="259" t="s">
        <v>331</v>
      </c>
      <c r="O90" s="247"/>
    </row>
    <row r="91" spans="1:15" ht="12.75">
      <c r="A91" s="256"/>
      <c r="B91" s="260"/>
      <c r="C91" s="549" t="s">
        <v>300</v>
      </c>
      <c r="D91" s="540"/>
      <c r="E91" s="286">
        <v>11.5972</v>
      </c>
      <c r="F91" s="262"/>
      <c r="G91" s="263"/>
      <c r="H91" s="264"/>
      <c r="I91" s="258"/>
      <c r="J91" s="265"/>
      <c r="K91" s="258"/>
      <c r="M91" s="259" t="s">
        <v>300</v>
      </c>
      <c r="O91" s="247"/>
    </row>
    <row r="92" spans="1:80" ht="12.75">
      <c r="A92" s="248">
        <v>23</v>
      </c>
      <c r="B92" s="249" t="s">
        <v>332</v>
      </c>
      <c r="C92" s="250" t="s">
        <v>333</v>
      </c>
      <c r="D92" s="251" t="s">
        <v>181</v>
      </c>
      <c r="E92" s="252">
        <v>54.235</v>
      </c>
      <c r="F92" s="252"/>
      <c r="G92" s="253">
        <f>E92*F92</f>
        <v>0</v>
      </c>
      <c r="H92" s="254">
        <v>0</v>
      </c>
      <c r="I92" s="255">
        <f>E92*H92</f>
        <v>0</v>
      </c>
      <c r="J92" s="254">
        <v>0</v>
      </c>
      <c r="K92" s="255">
        <f>E92*J92</f>
        <v>0</v>
      </c>
      <c r="O92" s="247">
        <v>2</v>
      </c>
      <c r="AA92" s="220">
        <v>1</v>
      </c>
      <c r="AB92" s="220">
        <v>1</v>
      </c>
      <c r="AC92" s="220">
        <v>1</v>
      </c>
      <c r="AZ92" s="220">
        <v>1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</v>
      </c>
      <c r="CB92" s="247">
        <v>1</v>
      </c>
    </row>
    <row r="93" spans="1:80" ht="12.75">
      <c r="A93" s="248">
        <v>24</v>
      </c>
      <c r="B93" s="249" t="s">
        <v>334</v>
      </c>
      <c r="C93" s="250" t="s">
        <v>335</v>
      </c>
      <c r="D93" s="251" t="s">
        <v>149</v>
      </c>
      <c r="E93" s="252">
        <v>6.5</v>
      </c>
      <c r="F93" s="252"/>
      <c r="G93" s="253">
        <f>E93*F93</f>
        <v>0</v>
      </c>
      <c r="H93" s="254">
        <v>2.52766</v>
      </c>
      <c r="I93" s="255">
        <f>E93*H93</f>
        <v>16.42979</v>
      </c>
      <c r="J93" s="254">
        <v>0</v>
      </c>
      <c r="K93" s="255">
        <f>E93*J93</f>
        <v>0</v>
      </c>
      <c r="O93" s="247">
        <v>2</v>
      </c>
      <c r="AA93" s="220">
        <v>1</v>
      </c>
      <c r="AB93" s="220">
        <v>1</v>
      </c>
      <c r="AC93" s="220">
        <v>1</v>
      </c>
      <c r="AZ93" s="220">
        <v>1</v>
      </c>
      <c r="BA93" s="220">
        <f>IF(AZ93=1,G93,0)</f>
        <v>0</v>
      </c>
      <c r="BB93" s="220">
        <f>IF(AZ93=2,G93,0)</f>
        <v>0</v>
      </c>
      <c r="BC93" s="220">
        <f>IF(AZ93=3,G93,0)</f>
        <v>0</v>
      </c>
      <c r="BD93" s="220">
        <f>IF(AZ93=4,G93,0)</f>
        <v>0</v>
      </c>
      <c r="BE93" s="220">
        <f>IF(AZ93=5,G93,0)</f>
        <v>0</v>
      </c>
      <c r="CA93" s="247">
        <v>1</v>
      </c>
      <c r="CB93" s="247">
        <v>1</v>
      </c>
    </row>
    <row r="94" spans="1:80" ht="12.75">
      <c r="A94" s="248">
        <v>25</v>
      </c>
      <c r="B94" s="249" t="s">
        <v>336</v>
      </c>
      <c r="C94" s="250" t="s">
        <v>337</v>
      </c>
      <c r="D94" s="251" t="s">
        <v>214</v>
      </c>
      <c r="E94" s="252">
        <v>0.6404</v>
      </c>
      <c r="F94" s="252"/>
      <c r="G94" s="253">
        <f>E94*F94</f>
        <v>0</v>
      </c>
      <c r="H94" s="254">
        <v>1.0211</v>
      </c>
      <c r="I94" s="255">
        <f>E94*H94</f>
        <v>0.6539124399999999</v>
      </c>
      <c r="J94" s="254">
        <v>0</v>
      </c>
      <c r="K94" s="255">
        <f>E94*J94</f>
        <v>0</v>
      </c>
      <c r="O94" s="247">
        <v>2</v>
      </c>
      <c r="AA94" s="220">
        <v>1</v>
      </c>
      <c r="AB94" s="220">
        <v>1</v>
      </c>
      <c r="AC94" s="220">
        <v>1</v>
      </c>
      <c r="AZ94" s="220">
        <v>1</v>
      </c>
      <c r="BA94" s="220">
        <f>IF(AZ94=1,G94,0)</f>
        <v>0</v>
      </c>
      <c r="BB94" s="220">
        <f>IF(AZ94=2,G94,0)</f>
        <v>0</v>
      </c>
      <c r="BC94" s="220">
        <f>IF(AZ94=3,G94,0)</f>
        <v>0</v>
      </c>
      <c r="BD94" s="220">
        <f>IF(AZ94=4,G94,0)</f>
        <v>0</v>
      </c>
      <c r="BE94" s="220">
        <f>IF(AZ94=5,G94,0)</f>
        <v>0</v>
      </c>
      <c r="CA94" s="247">
        <v>1</v>
      </c>
      <c r="CB94" s="247">
        <v>1</v>
      </c>
    </row>
    <row r="95" spans="1:15" ht="12.75">
      <c r="A95" s="256"/>
      <c r="B95" s="260"/>
      <c r="C95" s="539" t="s">
        <v>338</v>
      </c>
      <c r="D95" s="540"/>
      <c r="E95" s="261">
        <v>0.3665</v>
      </c>
      <c r="F95" s="262"/>
      <c r="G95" s="263"/>
      <c r="H95" s="264"/>
      <c r="I95" s="258"/>
      <c r="J95" s="265"/>
      <c r="K95" s="258"/>
      <c r="M95" s="259" t="s">
        <v>338</v>
      </c>
      <c r="O95" s="247"/>
    </row>
    <row r="96" spans="1:15" ht="12.75">
      <c r="A96" s="256"/>
      <c r="B96" s="260"/>
      <c r="C96" s="539" t="s">
        <v>339</v>
      </c>
      <c r="D96" s="540"/>
      <c r="E96" s="261">
        <v>0.2443</v>
      </c>
      <c r="F96" s="262"/>
      <c r="G96" s="263"/>
      <c r="H96" s="264"/>
      <c r="I96" s="258"/>
      <c r="J96" s="265"/>
      <c r="K96" s="258"/>
      <c r="M96" s="259" t="s">
        <v>339</v>
      </c>
      <c r="O96" s="247"/>
    </row>
    <row r="97" spans="1:15" ht="12.75">
      <c r="A97" s="256"/>
      <c r="B97" s="260"/>
      <c r="C97" s="539" t="s">
        <v>340</v>
      </c>
      <c r="D97" s="540"/>
      <c r="E97" s="261">
        <v>0.0296</v>
      </c>
      <c r="F97" s="262"/>
      <c r="G97" s="263"/>
      <c r="H97" s="264"/>
      <c r="I97" s="258"/>
      <c r="J97" s="265"/>
      <c r="K97" s="258"/>
      <c r="M97" s="259" t="s">
        <v>340</v>
      </c>
      <c r="O97" s="247"/>
    </row>
    <row r="98" spans="1:57" ht="12.75">
      <c r="A98" s="266"/>
      <c r="B98" s="267" t="s">
        <v>99</v>
      </c>
      <c r="C98" s="268" t="s">
        <v>274</v>
      </c>
      <c r="D98" s="269"/>
      <c r="E98" s="270"/>
      <c r="F98" s="271"/>
      <c r="G98" s="272">
        <f>SUM(G39:G97)</f>
        <v>0</v>
      </c>
      <c r="H98" s="273"/>
      <c r="I98" s="274">
        <f>SUM(I39:I97)</f>
        <v>217.450597416</v>
      </c>
      <c r="J98" s="273"/>
      <c r="K98" s="274">
        <f>SUM(K39:K97)</f>
        <v>0</v>
      </c>
      <c r="O98" s="247">
        <v>4</v>
      </c>
      <c r="BA98" s="275">
        <f>SUM(BA39:BA97)</f>
        <v>0</v>
      </c>
      <c r="BB98" s="275">
        <f>SUM(BB39:BB97)</f>
        <v>0</v>
      </c>
      <c r="BC98" s="275">
        <f>SUM(BC39:BC97)</f>
        <v>0</v>
      </c>
      <c r="BD98" s="275">
        <f>SUM(BD39:BD97)</f>
        <v>0</v>
      </c>
      <c r="BE98" s="275">
        <f>SUM(BE39:BE97)</f>
        <v>0</v>
      </c>
    </row>
    <row r="99" spans="1:15" ht="12.75">
      <c r="A99" s="237" t="s">
        <v>95</v>
      </c>
      <c r="B99" s="238" t="s">
        <v>341</v>
      </c>
      <c r="C99" s="239" t="s">
        <v>342</v>
      </c>
      <c r="D99" s="240"/>
      <c r="E99" s="241"/>
      <c r="F99" s="241"/>
      <c r="G99" s="242"/>
      <c r="H99" s="243"/>
      <c r="I99" s="244"/>
      <c r="J99" s="245"/>
      <c r="K99" s="246"/>
      <c r="O99" s="247">
        <v>1</v>
      </c>
    </row>
    <row r="100" spans="1:80" ht="12.75">
      <c r="A100" s="248">
        <v>26</v>
      </c>
      <c r="B100" s="249" t="s">
        <v>344</v>
      </c>
      <c r="C100" s="250" t="s">
        <v>345</v>
      </c>
      <c r="D100" s="251" t="s">
        <v>181</v>
      </c>
      <c r="E100" s="252">
        <v>36.1</v>
      </c>
      <c r="F100" s="252"/>
      <c r="G100" s="253">
        <f>E100*F100</f>
        <v>0</v>
      </c>
      <c r="H100" s="254">
        <v>0.17471</v>
      </c>
      <c r="I100" s="255">
        <f>E100*H100</f>
        <v>6.307031</v>
      </c>
      <c r="J100" s="254">
        <v>0</v>
      </c>
      <c r="K100" s="255">
        <f>E100*J100</f>
        <v>0</v>
      </c>
      <c r="O100" s="247">
        <v>2</v>
      </c>
      <c r="AA100" s="220">
        <v>1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1</v>
      </c>
    </row>
    <row r="101" spans="1:15" ht="12.75">
      <c r="A101" s="256"/>
      <c r="B101" s="260"/>
      <c r="C101" s="539" t="s">
        <v>346</v>
      </c>
      <c r="D101" s="540"/>
      <c r="E101" s="261">
        <v>36.1</v>
      </c>
      <c r="F101" s="262"/>
      <c r="G101" s="263"/>
      <c r="H101" s="264"/>
      <c r="I101" s="258"/>
      <c r="J101" s="265"/>
      <c r="K101" s="258"/>
      <c r="M101" s="259" t="s">
        <v>346</v>
      </c>
      <c r="O101" s="247"/>
    </row>
    <row r="102" spans="1:80" ht="12.75">
      <c r="A102" s="248">
        <v>27</v>
      </c>
      <c r="B102" s="249" t="s">
        <v>347</v>
      </c>
      <c r="C102" s="250" t="s">
        <v>348</v>
      </c>
      <c r="D102" s="251" t="s">
        <v>181</v>
      </c>
      <c r="E102" s="252">
        <v>244.5849</v>
      </c>
      <c r="F102" s="252"/>
      <c r="G102" s="253">
        <f>E102*F102</f>
        <v>0</v>
      </c>
      <c r="H102" s="254">
        <v>0.27595</v>
      </c>
      <c r="I102" s="255">
        <f>E102*H102</f>
        <v>67.49320315499999</v>
      </c>
      <c r="J102" s="254">
        <v>0</v>
      </c>
      <c r="K102" s="255">
        <f>E102*J102</f>
        <v>0</v>
      </c>
      <c r="O102" s="247">
        <v>2</v>
      </c>
      <c r="AA102" s="220">
        <v>1</v>
      </c>
      <c r="AB102" s="220">
        <v>1</v>
      </c>
      <c r="AC102" s="220">
        <v>1</v>
      </c>
      <c r="AZ102" s="220">
        <v>1</v>
      </c>
      <c r="BA102" s="220">
        <f>IF(AZ102=1,G102,0)</f>
        <v>0</v>
      </c>
      <c r="BB102" s="220">
        <f>IF(AZ102=2,G102,0)</f>
        <v>0</v>
      </c>
      <c r="BC102" s="220">
        <f>IF(AZ102=3,G102,0)</f>
        <v>0</v>
      </c>
      <c r="BD102" s="220">
        <f>IF(AZ102=4,G102,0)</f>
        <v>0</v>
      </c>
      <c r="BE102" s="220">
        <f>IF(AZ102=5,G102,0)</f>
        <v>0</v>
      </c>
      <c r="CA102" s="247">
        <v>1</v>
      </c>
      <c r="CB102" s="247">
        <v>1</v>
      </c>
    </row>
    <row r="103" spans="1:15" ht="12.75">
      <c r="A103" s="256"/>
      <c r="B103" s="260"/>
      <c r="C103" s="539" t="s">
        <v>349</v>
      </c>
      <c r="D103" s="540"/>
      <c r="E103" s="261">
        <v>153.75</v>
      </c>
      <c r="F103" s="262"/>
      <c r="G103" s="263"/>
      <c r="H103" s="264"/>
      <c r="I103" s="258"/>
      <c r="J103" s="265"/>
      <c r="K103" s="258"/>
      <c r="M103" s="259" t="s">
        <v>349</v>
      </c>
      <c r="O103" s="247"/>
    </row>
    <row r="104" spans="1:15" ht="12.75">
      <c r="A104" s="256"/>
      <c r="B104" s="260"/>
      <c r="C104" s="539" t="s">
        <v>350</v>
      </c>
      <c r="D104" s="540"/>
      <c r="E104" s="261">
        <v>-2.096</v>
      </c>
      <c r="F104" s="262"/>
      <c r="G104" s="263"/>
      <c r="H104" s="264"/>
      <c r="I104" s="258"/>
      <c r="J104" s="265"/>
      <c r="K104" s="258"/>
      <c r="M104" s="259" t="s">
        <v>350</v>
      </c>
      <c r="O104" s="247"/>
    </row>
    <row r="105" spans="1:15" ht="12.75">
      <c r="A105" s="256"/>
      <c r="B105" s="260"/>
      <c r="C105" s="539" t="s">
        <v>351</v>
      </c>
      <c r="D105" s="540"/>
      <c r="E105" s="261">
        <v>-5.334</v>
      </c>
      <c r="F105" s="262"/>
      <c r="G105" s="263"/>
      <c r="H105" s="264"/>
      <c r="I105" s="258"/>
      <c r="J105" s="265"/>
      <c r="K105" s="258"/>
      <c r="M105" s="259" t="s">
        <v>351</v>
      </c>
      <c r="O105" s="247"/>
    </row>
    <row r="106" spans="1:15" ht="12.75">
      <c r="A106" s="256"/>
      <c r="B106" s="260"/>
      <c r="C106" s="539" t="s">
        <v>352</v>
      </c>
      <c r="D106" s="540"/>
      <c r="E106" s="261">
        <v>-3.144</v>
      </c>
      <c r="F106" s="262"/>
      <c r="G106" s="263"/>
      <c r="H106" s="264"/>
      <c r="I106" s="258"/>
      <c r="J106" s="265"/>
      <c r="K106" s="258"/>
      <c r="M106" s="259" t="s">
        <v>352</v>
      </c>
      <c r="O106" s="247"/>
    </row>
    <row r="107" spans="1:15" ht="12.75">
      <c r="A107" s="256"/>
      <c r="B107" s="260"/>
      <c r="C107" s="539" t="s">
        <v>353</v>
      </c>
      <c r="D107" s="540"/>
      <c r="E107" s="261">
        <v>-8.4</v>
      </c>
      <c r="F107" s="262"/>
      <c r="G107" s="263"/>
      <c r="H107" s="264"/>
      <c r="I107" s="258"/>
      <c r="J107" s="265"/>
      <c r="K107" s="258"/>
      <c r="M107" s="259" t="s">
        <v>353</v>
      </c>
      <c r="O107" s="247"/>
    </row>
    <row r="108" spans="1:15" ht="12.75">
      <c r="A108" s="256"/>
      <c r="B108" s="260"/>
      <c r="C108" s="539" t="s">
        <v>354</v>
      </c>
      <c r="D108" s="540"/>
      <c r="E108" s="261">
        <v>-1.995</v>
      </c>
      <c r="F108" s="262"/>
      <c r="G108" s="263"/>
      <c r="H108" s="264"/>
      <c r="I108" s="258"/>
      <c r="J108" s="265"/>
      <c r="K108" s="258"/>
      <c r="M108" s="259" t="s">
        <v>354</v>
      </c>
      <c r="O108" s="247"/>
    </row>
    <row r="109" spans="1:15" ht="12.75">
      <c r="A109" s="256"/>
      <c r="B109" s="260"/>
      <c r="C109" s="539" t="s">
        <v>355</v>
      </c>
      <c r="D109" s="540"/>
      <c r="E109" s="261">
        <v>4.5</v>
      </c>
      <c r="F109" s="262"/>
      <c r="G109" s="263"/>
      <c r="H109" s="264"/>
      <c r="I109" s="258"/>
      <c r="J109" s="265"/>
      <c r="K109" s="258"/>
      <c r="M109" s="259" t="s">
        <v>355</v>
      </c>
      <c r="O109" s="247"/>
    </row>
    <row r="110" spans="1:15" ht="12.75">
      <c r="A110" s="256"/>
      <c r="B110" s="260"/>
      <c r="C110" s="549" t="s">
        <v>300</v>
      </c>
      <c r="D110" s="540"/>
      <c r="E110" s="286">
        <v>137.28099999999998</v>
      </c>
      <c r="F110" s="262"/>
      <c r="G110" s="263"/>
      <c r="H110" s="264"/>
      <c r="I110" s="258"/>
      <c r="J110" s="265"/>
      <c r="K110" s="258"/>
      <c r="M110" s="259" t="s">
        <v>300</v>
      </c>
      <c r="O110" s="247"/>
    </row>
    <row r="111" spans="1:15" ht="12.75">
      <c r="A111" s="256"/>
      <c r="B111" s="260"/>
      <c r="C111" s="539" t="s">
        <v>356</v>
      </c>
      <c r="D111" s="540"/>
      <c r="E111" s="261">
        <v>48.7356</v>
      </c>
      <c r="F111" s="262"/>
      <c r="G111" s="263"/>
      <c r="H111" s="264"/>
      <c r="I111" s="258"/>
      <c r="J111" s="265"/>
      <c r="K111" s="258"/>
      <c r="M111" s="259" t="s">
        <v>356</v>
      </c>
      <c r="O111" s="247"/>
    </row>
    <row r="112" spans="1:15" ht="12.75">
      <c r="A112" s="256"/>
      <c r="B112" s="260"/>
      <c r="C112" s="549" t="s">
        <v>300</v>
      </c>
      <c r="D112" s="540"/>
      <c r="E112" s="286">
        <v>48.7356</v>
      </c>
      <c r="F112" s="262"/>
      <c r="G112" s="263"/>
      <c r="H112" s="264"/>
      <c r="I112" s="258"/>
      <c r="J112" s="265"/>
      <c r="K112" s="258"/>
      <c r="M112" s="259" t="s">
        <v>300</v>
      </c>
      <c r="O112" s="247"/>
    </row>
    <row r="113" spans="1:15" ht="12.75">
      <c r="A113" s="256"/>
      <c r="B113" s="260"/>
      <c r="C113" s="539" t="s">
        <v>357</v>
      </c>
      <c r="D113" s="540"/>
      <c r="E113" s="261">
        <v>41.082</v>
      </c>
      <c r="F113" s="262"/>
      <c r="G113" s="263"/>
      <c r="H113" s="264"/>
      <c r="I113" s="258"/>
      <c r="J113" s="265"/>
      <c r="K113" s="258"/>
      <c r="M113" s="259" t="s">
        <v>357</v>
      </c>
      <c r="O113" s="247"/>
    </row>
    <row r="114" spans="1:15" ht="12.75">
      <c r="A114" s="256"/>
      <c r="B114" s="260"/>
      <c r="C114" s="539" t="s">
        <v>358</v>
      </c>
      <c r="D114" s="540"/>
      <c r="E114" s="261">
        <v>0.9875</v>
      </c>
      <c r="F114" s="262"/>
      <c r="G114" s="263"/>
      <c r="H114" s="264"/>
      <c r="I114" s="258"/>
      <c r="J114" s="265"/>
      <c r="K114" s="258"/>
      <c r="M114" s="259" t="s">
        <v>358</v>
      </c>
      <c r="O114" s="247"/>
    </row>
    <row r="115" spans="1:15" ht="12.75">
      <c r="A115" s="256"/>
      <c r="B115" s="260"/>
      <c r="C115" s="539" t="s">
        <v>359</v>
      </c>
      <c r="D115" s="540"/>
      <c r="E115" s="261">
        <v>13.9988</v>
      </c>
      <c r="F115" s="262"/>
      <c r="G115" s="263"/>
      <c r="H115" s="264"/>
      <c r="I115" s="258"/>
      <c r="J115" s="265"/>
      <c r="K115" s="258"/>
      <c r="M115" s="259" t="s">
        <v>359</v>
      </c>
      <c r="O115" s="247"/>
    </row>
    <row r="116" spans="1:15" ht="12.75">
      <c r="A116" s="256"/>
      <c r="B116" s="260"/>
      <c r="C116" s="549" t="s">
        <v>300</v>
      </c>
      <c r="D116" s="540"/>
      <c r="E116" s="286">
        <v>56.068299999999994</v>
      </c>
      <c r="F116" s="262"/>
      <c r="G116" s="263"/>
      <c r="H116" s="264"/>
      <c r="I116" s="258"/>
      <c r="J116" s="265"/>
      <c r="K116" s="258"/>
      <c r="M116" s="259" t="s">
        <v>300</v>
      </c>
      <c r="O116" s="247"/>
    </row>
    <row r="117" spans="1:15" ht="12.75">
      <c r="A117" s="256"/>
      <c r="B117" s="260"/>
      <c r="C117" s="539" t="s">
        <v>360</v>
      </c>
      <c r="D117" s="540"/>
      <c r="E117" s="261">
        <v>2.5</v>
      </c>
      <c r="F117" s="262"/>
      <c r="G117" s="263"/>
      <c r="H117" s="264"/>
      <c r="I117" s="258"/>
      <c r="J117" s="265"/>
      <c r="K117" s="258"/>
      <c r="M117" s="259" t="s">
        <v>360</v>
      </c>
      <c r="O117" s="247"/>
    </row>
    <row r="118" spans="1:80" ht="12.75">
      <c r="A118" s="248">
        <v>28</v>
      </c>
      <c r="B118" s="249" t="s">
        <v>361</v>
      </c>
      <c r="C118" s="250" t="s">
        <v>362</v>
      </c>
      <c r="D118" s="251" t="s">
        <v>363</v>
      </c>
      <c r="E118" s="252">
        <v>8</v>
      </c>
      <c r="F118" s="252"/>
      <c r="G118" s="253">
        <f>E118*F118</f>
        <v>0</v>
      </c>
      <c r="H118" s="254">
        <v>0.02288</v>
      </c>
      <c r="I118" s="255">
        <f>E118*H118</f>
        <v>0.18304</v>
      </c>
      <c r="J118" s="254">
        <v>0</v>
      </c>
      <c r="K118" s="255">
        <f>E118*J118</f>
        <v>0</v>
      </c>
      <c r="O118" s="247">
        <v>2</v>
      </c>
      <c r="AA118" s="220">
        <v>1</v>
      </c>
      <c r="AB118" s="220">
        <v>1</v>
      </c>
      <c r="AC118" s="220">
        <v>1</v>
      </c>
      <c r="AZ118" s="220">
        <v>1</v>
      </c>
      <c r="BA118" s="220">
        <f>IF(AZ118=1,G118,0)</f>
        <v>0</v>
      </c>
      <c r="BB118" s="220">
        <f>IF(AZ118=2,G118,0)</f>
        <v>0</v>
      </c>
      <c r="BC118" s="220">
        <f>IF(AZ118=3,G118,0)</f>
        <v>0</v>
      </c>
      <c r="BD118" s="220">
        <f>IF(AZ118=4,G118,0)</f>
        <v>0</v>
      </c>
      <c r="BE118" s="220">
        <f>IF(AZ118=5,G118,0)</f>
        <v>0</v>
      </c>
      <c r="CA118" s="247">
        <v>1</v>
      </c>
      <c r="CB118" s="247">
        <v>1</v>
      </c>
    </row>
    <row r="119" spans="1:15" ht="12.75">
      <c r="A119" s="256"/>
      <c r="B119" s="260"/>
      <c r="C119" s="539" t="s">
        <v>364</v>
      </c>
      <c r="D119" s="540"/>
      <c r="E119" s="261">
        <v>6</v>
      </c>
      <c r="F119" s="262"/>
      <c r="G119" s="263"/>
      <c r="H119" s="264"/>
      <c r="I119" s="258"/>
      <c r="J119" s="265"/>
      <c r="K119" s="258"/>
      <c r="M119" s="259" t="s">
        <v>364</v>
      </c>
      <c r="O119" s="247"/>
    </row>
    <row r="120" spans="1:15" ht="12.75">
      <c r="A120" s="256"/>
      <c r="B120" s="260"/>
      <c r="C120" s="539" t="s">
        <v>365</v>
      </c>
      <c r="D120" s="540"/>
      <c r="E120" s="261">
        <v>2</v>
      </c>
      <c r="F120" s="262"/>
      <c r="G120" s="263"/>
      <c r="H120" s="264"/>
      <c r="I120" s="258"/>
      <c r="J120" s="265"/>
      <c r="K120" s="258"/>
      <c r="M120" s="259" t="s">
        <v>365</v>
      </c>
      <c r="O120" s="247"/>
    </row>
    <row r="121" spans="1:80" ht="12.75">
      <c r="A121" s="248">
        <v>29</v>
      </c>
      <c r="B121" s="249" t="s">
        <v>366</v>
      </c>
      <c r="C121" s="250" t="s">
        <v>367</v>
      </c>
      <c r="D121" s="251" t="s">
        <v>363</v>
      </c>
      <c r="E121" s="252">
        <v>15</v>
      </c>
      <c r="F121" s="252"/>
      <c r="G121" s="253">
        <f>E121*F121</f>
        <v>0</v>
      </c>
      <c r="H121" s="254">
        <v>0.04529</v>
      </c>
      <c r="I121" s="255">
        <f>E121*H121</f>
        <v>0.6793499999999999</v>
      </c>
      <c r="J121" s="254">
        <v>0</v>
      </c>
      <c r="K121" s="255">
        <f>E121*J121</f>
        <v>0</v>
      </c>
      <c r="O121" s="247">
        <v>2</v>
      </c>
      <c r="AA121" s="220">
        <v>1</v>
      </c>
      <c r="AB121" s="220">
        <v>1</v>
      </c>
      <c r="AC121" s="220">
        <v>1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</v>
      </c>
      <c r="CB121" s="247">
        <v>1</v>
      </c>
    </row>
    <row r="122" spans="1:15" ht="12.75">
      <c r="A122" s="256"/>
      <c r="B122" s="260"/>
      <c r="C122" s="539" t="s">
        <v>368</v>
      </c>
      <c r="D122" s="540"/>
      <c r="E122" s="261">
        <v>15</v>
      </c>
      <c r="F122" s="262"/>
      <c r="G122" s="263"/>
      <c r="H122" s="264"/>
      <c r="I122" s="258"/>
      <c r="J122" s="265"/>
      <c r="K122" s="258"/>
      <c r="M122" s="259" t="s">
        <v>368</v>
      </c>
      <c r="O122" s="247"/>
    </row>
    <row r="123" spans="1:80" ht="12.75">
      <c r="A123" s="248">
        <v>30</v>
      </c>
      <c r="B123" s="249" t="s">
        <v>369</v>
      </c>
      <c r="C123" s="250" t="s">
        <v>370</v>
      </c>
      <c r="D123" s="251" t="s">
        <v>363</v>
      </c>
      <c r="E123" s="252">
        <v>2</v>
      </c>
      <c r="F123" s="252"/>
      <c r="G123" s="253">
        <f>E123*F123</f>
        <v>0</v>
      </c>
      <c r="H123" s="254">
        <v>0.04529</v>
      </c>
      <c r="I123" s="255">
        <f>E123*H123</f>
        <v>0.09058</v>
      </c>
      <c r="J123" s="254">
        <v>0</v>
      </c>
      <c r="K123" s="255">
        <f>E123*J123</f>
        <v>0</v>
      </c>
      <c r="O123" s="247">
        <v>2</v>
      </c>
      <c r="AA123" s="220">
        <v>1</v>
      </c>
      <c r="AB123" s="220">
        <v>1</v>
      </c>
      <c r="AC123" s="220">
        <v>1</v>
      </c>
      <c r="AZ123" s="220">
        <v>1</v>
      </c>
      <c r="BA123" s="220">
        <f>IF(AZ123=1,G123,0)</f>
        <v>0</v>
      </c>
      <c r="BB123" s="220">
        <f>IF(AZ123=2,G123,0)</f>
        <v>0</v>
      </c>
      <c r="BC123" s="220">
        <f>IF(AZ123=3,G123,0)</f>
        <v>0</v>
      </c>
      <c r="BD123" s="220">
        <f>IF(AZ123=4,G123,0)</f>
        <v>0</v>
      </c>
      <c r="BE123" s="220">
        <f>IF(AZ123=5,G123,0)</f>
        <v>0</v>
      </c>
      <c r="CA123" s="247">
        <v>1</v>
      </c>
      <c r="CB123" s="247">
        <v>1</v>
      </c>
    </row>
    <row r="124" spans="1:15" ht="12.75">
      <c r="A124" s="256"/>
      <c r="B124" s="260"/>
      <c r="C124" s="539" t="s">
        <v>371</v>
      </c>
      <c r="D124" s="540"/>
      <c r="E124" s="261">
        <v>2</v>
      </c>
      <c r="F124" s="262"/>
      <c r="G124" s="263"/>
      <c r="H124" s="264"/>
      <c r="I124" s="258"/>
      <c r="J124" s="265"/>
      <c r="K124" s="258"/>
      <c r="M124" s="259" t="s">
        <v>371</v>
      </c>
      <c r="O124" s="247"/>
    </row>
    <row r="125" spans="1:80" ht="12.75">
      <c r="A125" s="248">
        <v>31</v>
      </c>
      <c r="B125" s="249" t="s">
        <v>372</v>
      </c>
      <c r="C125" s="250" t="s">
        <v>373</v>
      </c>
      <c r="D125" s="251" t="s">
        <v>363</v>
      </c>
      <c r="E125" s="252">
        <v>3</v>
      </c>
      <c r="F125" s="252"/>
      <c r="G125" s="253">
        <f>E125*F125</f>
        <v>0</v>
      </c>
      <c r="H125" s="254">
        <v>0.05422</v>
      </c>
      <c r="I125" s="255">
        <f>E125*H125</f>
        <v>0.16266</v>
      </c>
      <c r="J125" s="254">
        <v>0</v>
      </c>
      <c r="K125" s="255">
        <f>E125*J125</f>
        <v>0</v>
      </c>
      <c r="O125" s="247">
        <v>2</v>
      </c>
      <c r="AA125" s="220">
        <v>1</v>
      </c>
      <c r="AB125" s="220">
        <v>1</v>
      </c>
      <c r="AC125" s="220">
        <v>1</v>
      </c>
      <c r="AZ125" s="220">
        <v>1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1</v>
      </c>
      <c r="CB125" s="247">
        <v>1</v>
      </c>
    </row>
    <row r="126" spans="1:15" ht="12.75">
      <c r="A126" s="256"/>
      <c r="B126" s="260"/>
      <c r="C126" s="539" t="s">
        <v>374</v>
      </c>
      <c r="D126" s="540"/>
      <c r="E126" s="261">
        <v>3</v>
      </c>
      <c r="F126" s="262"/>
      <c r="G126" s="263"/>
      <c r="H126" s="264"/>
      <c r="I126" s="258"/>
      <c r="J126" s="265"/>
      <c r="K126" s="258"/>
      <c r="M126" s="259" t="s">
        <v>374</v>
      </c>
      <c r="O126" s="247"/>
    </row>
    <row r="127" spans="1:80" ht="12.75">
      <c r="A127" s="248">
        <v>32</v>
      </c>
      <c r="B127" s="249" t="s">
        <v>375</v>
      </c>
      <c r="C127" s="250" t="s">
        <v>376</v>
      </c>
      <c r="D127" s="251" t="s">
        <v>363</v>
      </c>
      <c r="E127" s="252">
        <v>3</v>
      </c>
      <c r="F127" s="252"/>
      <c r="G127" s="253">
        <f>E127*F127</f>
        <v>0</v>
      </c>
      <c r="H127" s="254">
        <v>0.08106</v>
      </c>
      <c r="I127" s="255">
        <f>E127*H127</f>
        <v>0.24317999999999998</v>
      </c>
      <c r="J127" s="254">
        <v>0</v>
      </c>
      <c r="K127" s="255">
        <f>E127*J127</f>
        <v>0</v>
      </c>
      <c r="O127" s="247">
        <v>2</v>
      </c>
      <c r="AA127" s="220">
        <v>1</v>
      </c>
      <c r="AB127" s="220">
        <v>1</v>
      </c>
      <c r="AC127" s="220">
        <v>1</v>
      </c>
      <c r="AZ127" s="220">
        <v>1</v>
      </c>
      <c r="BA127" s="220">
        <f>IF(AZ127=1,G127,0)</f>
        <v>0</v>
      </c>
      <c r="BB127" s="220">
        <f>IF(AZ127=2,G127,0)</f>
        <v>0</v>
      </c>
      <c r="BC127" s="220">
        <f>IF(AZ127=3,G127,0)</f>
        <v>0</v>
      </c>
      <c r="BD127" s="220">
        <f>IF(AZ127=4,G127,0)</f>
        <v>0</v>
      </c>
      <c r="BE127" s="220">
        <f>IF(AZ127=5,G127,0)</f>
        <v>0</v>
      </c>
      <c r="CA127" s="247">
        <v>1</v>
      </c>
      <c r="CB127" s="247">
        <v>1</v>
      </c>
    </row>
    <row r="128" spans="1:15" ht="12.75">
      <c r="A128" s="256"/>
      <c r="B128" s="260"/>
      <c r="C128" s="539" t="s">
        <v>374</v>
      </c>
      <c r="D128" s="540"/>
      <c r="E128" s="261">
        <v>3</v>
      </c>
      <c r="F128" s="262"/>
      <c r="G128" s="263"/>
      <c r="H128" s="264"/>
      <c r="I128" s="258"/>
      <c r="J128" s="265"/>
      <c r="K128" s="258"/>
      <c r="M128" s="259" t="s">
        <v>374</v>
      </c>
      <c r="O128" s="247"/>
    </row>
    <row r="129" spans="1:80" ht="12.75">
      <c r="A129" s="248">
        <v>33</v>
      </c>
      <c r="B129" s="249" t="s">
        <v>377</v>
      </c>
      <c r="C129" s="250" t="s">
        <v>378</v>
      </c>
      <c r="D129" s="251" t="s">
        <v>181</v>
      </c>
      <c r="E129" s="252">
        <v>39.6313</v>
      </c>
      <c r="F129" s="252"/>
      <c r="G129" s="253">
        <f>E129*F129</f>
        <v>0</v>
      </c>
      <c r="H129" s="254">
        <v>0.09203</v>
      </c>
      <c r="I129" s="255">
        <f>E129*H129</f>
        <v>3.647268539</v>
      </c>
      <c r="J129" s="254">
        <v>0</v>
      </c>
      <c r="K129" s="255">
        <f>E129*J129</f>
        <v>0</v>
      </c>
      <c r="O129" s="247">
        <v>2</v>
      </c>
      <c r="AA129" s="220">
        <v>1</v>
      </c>
      <c r="AB129" s="220">
        <v>1</v>
      </c>
      <c r="AC129" s="220">
        <v>1</v>
      </c>
      <c r="AZ129" s="220">
        <v>1</v>
      </c>
      <c r="BA129" s="220">
        <f>IF(AZ129=1,G129,0)</f>
        <v>0</v>
      </c>
      <c r="BB129" s="220">
        <f>IF(AZ129=2,G129,0)</f>
        <v>0</v>
      </c>
      <c r="BC129" s="220">
        <f>IF(AZ129=3,G129,0)</f>
        <v>0</v>
      </c>
      <c r="BD129" s="220">
        <f>IF(AZ129=4,G129,0)</f>
        <v>0</v>
      </c>
      <c r="BE129" s="220">
        <f>IF(AZ129=5,G129,0)</f>
        <v>0</v>
      </c>
      <c r="CA129" s="247">
        <v>1</v>
      </c>
      <c r="CB129" s="247">
        <v>1</v>
      </c>
    </row>
    <row r="130" spans="1:15" ht="12.75">
      <c r="A130" s="256"/>
      <c r="B130" s="260"/>
      <c r="C130" s="539" t="s">
        <v>379</v>
      </c>
      <c r="D130" s="540"/>
      <c r="E130" s="261">
        <v>18.1313</v>
      </c>
      <c r="F130" s="262"/>
      <c r="G130" s="263"/>
      <c r="H130" s="264"/>
      <c r="I130" s="258"/>
      <c r="J130" s="265"/>
      <c r="K130" s="258"/>
      <c r="M130" s="259" t="s">
        <v>379</v>
      </c>
      <c r="O130" s="247"/>
    </row>
    <row r="131" spans="1:15" ht="12.75">
      <c r="A131" s="256"/>
      <c r="B131" s="260"/>
      <c r="C131" s="539" t="s">
        <v>380</v>
      </c>
      <c r="D131" s="540"/>
      <c r="E131" s="261">
        <v>21.5</v>
      </c>
      <c r="F131" s="262"/>
      <c r="G131" s="263"/>
      <c r="H131" s="264"/>
      <c r="I131" s="258"/>
      <c r="J131" s="265"/>
      <c r="K131" s="258"/>
      <c r="M131" s="259" t="s">
        <v>380</v>
      </c>
      <c r="O131" s="247"/>
    </row>
    <row r="132" spans="1:80" ht="12.75">
      <c r="A132" s="248">
        <v>34</v>
      </c>
      <c r="B132" s="249" t="s">
        <v>381</v>
      </c>
      <c r="C132" s="250" t="s">
        <v>382</v>
      </c>
      <c r="D132" s="251" t="s">
        <v>181</v>
      </c>
      <c r="E132" s="252">
        <v>33.7156</v>
      </c>
      <c r="F132" s="252"/>
      <c r="G132" s="253">
        <f>E132*F132</f>
        <v>0</v>
      </c>
      <c r="H132" s="254">
        <v>0.14137</v>
      </c>
      <c r="I132" s="255">
        <f>E132*H132</f>
        <v>4.7663743720000005</v>
      </c>
      <c r="J132" s="254">
        <v>0</v>
      </c>
      <c r="K132" s="255">
        <f>E132*J132</f>
        <v>0</v>
      </c>
      <c r="O132" s="247">
        <v>2</v>
      </c>
      <c r="AA132" s="220">
        <v>1</v>
      </c>
      <c r="AB132" s="220">
        <v>1</v>
      </c>
      <c r="AC132" s="220">
        <v>1</v>
      </c>
      <c r="AZ132" s="220">
        <v>1</v>
      </c>
      <c r="BA132" s="220">
        <f>IF(AZ132=1,G132,0)</f>
        <v>0</v>
      </c>
      <c r="BB132" s="220">
        <f>IF(AZ132=2,G132,0)</f>
        <v>0</v>
      </c>
      <c r="BC132" s="220">
        <f>IF(AZ132=3,G132,0)</f>
        <v>0</v>
      </c>
      <c r="BD132" s="220">
        <f>IF(AZ132=4,G132,0)</f>
        <v>0</v>
      </c>
      <c r="BE132" s="220">
        <f>IF(AZ132=5,G132,0)</f>
        <v>0</v>
      </c>
      <c r="CA132" s="247">
        <v>1</v>
      </c>
      <c r="CB132" s="247">
        <v>1</v>
      </c>
    </row>
    <row r="133" spans="1:15" ht="12.75">
      <c r="A133" s="256"/>
      <c r="B133" s="260"/>
      <c r="C133" s="539" t="s">
        <v>383</v>
      </c>
      <c r="D133" s="540"/>
      <c r="E133" s="261">
        <v>22.2</v>
      </c>
      <c r="F133" s="262"/>
      <c r="G133" s="263"/>
      <c r="H133" s="264"/>
      <c r="I133" s="258"/>
      <c r="J133" s="265"/>
      <c r="K133" s="258"/>
      <c r="M133" s="259" t="s">
        <v>383</v>
      </c>
      <c r="O133" s="247"/>
    </row>
    <row r="134" spans="1:15" ht="12.75">
      <c r="A134" s="256"/>
      <c r="B134" s="260"/>
      <c r="C134" s="539" t="s">
        <v>384</v>
      </c>
      <c r="D134" s="540"/>
      <c r="E134" s="261">
        <v>6.9844</v>
      </c>
      <c r="F134" s="262"/>
      <c r="G134" s="263"/>
      <c r="H134" s="264"/>
      <c r="I134" s="258"/>
      <c r="J134" s="265"/>
      <c r="K134" s="258"/>
      <c r="M134" s="259" t="s">
        <v>384</v>
      </c>
      <c r="O134" s="247"/>
    </row>
    <row r="135" spans="1:15" ht="12.75">
      <c r="A135" s="256"/>
      <c r="B135" s="260"/>
      <c r="C135" s="539" t="s">
        <v>385</v>
      </c>
      <c r="D135" s="540"/>
      <c r="E135" s="261">
        <v>4.5313</v>
      </c>
      <c r="F135" s="262"/>
      <c r="G135" s="263"/>
      <c r="H135" s="264"/>
      <c r="I135" s="258"/>
      <c r="J135" s="265"/>
      <c r="K135" s="258"/>
      <c r="M135" s="259" t="s">
        <v>385</v>
      </c>
      <c r="O135" s="247"/>
    </row>
    <row r="136" spans="1:80" ht="20.4">
      <c r="A136" s="248">
        <v>35</v>
      </c>
      <c r="B136" s="249" t="s">
        <v>386</v>
      </c>
      <c r="C136" s="250" t="s">
        <v>387</v>
      </c>
      <c r="D136" s="251" t="s">
        <v>181</v>
      </c>
      <c r="E136" s="252">
        <v>49.19</v>
      </c>
      <c r="F136" s="252"/>
      <c r="G136" s="253">
        <f>E136*F136</f>
        <v>0</v>
      </c>
      <c r="H136" s="254">
        <v>0.0186</v>
      </c>
      <c r="I136" s="255">
        <f>E136*H136</f>
        <v>0.9149339999999999</v>
      </c>
      <c r="J136" s="254">
        <v>0</v>
      </c>
      <c r="K136" s="255">
        <f>E136*J136</f>
        <v>0</v>
      </c>
      <c r="O136" s="247">
        <v>2</v>
      </c>
      <c r="AA136" s="220">
        <v>1</v>
      </c>
      <c r="AB136" s="220">
        <v>1</v>
      </c>
      <c r="AC136" s="220">
        <v>1</v>
      </c>
      <c r="AZ136" s="220">
        <v>1</v>
      </c>
      <c r="BA136" s="220">
        <f>IF(AZ136=1,G136,0)</f>
        <v>0</v>
      </c>
      <c r="BB136" s="220">
        <f>IF(AZ136=2,G136,0)</f>
        <v>0</v>
      </c>
      <c r="BC136" s="220">
        <f>IF(AZ136=3,G136,0)</f>
        <v>0</v>
      </c>
      <c r="BD136" s="220">
        <f>IF(AZ136=4,G136,0)</f>
        <v>0</v>
      </c>
      <c r="BE136" s="220">
        <f>IF(AZ136=5,G136,0)</f>
        <v>0</v>
      </c>
      <c r="CA136" s="247">
        <v>1</v>
      </c>
      <c r="CB136" s="247">
        <v>1</v>
      </c>
    </row>
    <row r="137" spans="1:15" ht="12.75">
      <c r="A137" s="256"/>
      <c r="B137" s="260"/>
      <c r="C137" s="539" t="s">
        <v>388</v>
      </c>
      <c r="D137" s="540"/>
      <c r="E137" s="261">
        <v>49.19</v>
      </c>
      <c r="F137" s="262"/>
      <c r="G137" s="263"/>
      <c r="H137" s="264"/>
      <c r="I137" s="258"/>
      <c r="J137" s="265"/>
      <c r="K137" s="258"/>
      <c r="M137" s="259" t="s">
        <v>388</v>
      </c>
      <c r="O137" s="247"/>
    </row>
    <row r="138" spans="1:80" ht="20.4">
      <c r="A138" s="248">
        <v>36</v>
      </c>
      <c r="B138" s="249" t="s">
        <v>389</v>
      </c>
      <c r="C138" s="250" t="s">
        <v>390</v>
      </c>
      <c r="D138" s="251" t="s">
        <v>181</v>
      </c>
      <c r="E138" s="252">
        <v>46.51</v>
      </c>
      <c r="F138" s="252"/>
      <c r="G138" s="253">
        <f>E138*F138</f>
        <v>0</v>
      </c>
      <c r="H138" s="254">
        <v>0.0186</v>
      </c>
      <c r="I138" s="255">
        <f>E138*H138</f>
        <v>0.8650859999999999</v>
      </c>
      <c r="J138" s="254">
        <v>0</v>
      </c>
      <c r="K138" s="255">
        <f>E138*J138</f>
        <v>0</v>
      </c>
      <c r="O138" s="247">
        <v>2</v>
      </c>
      <c r="AA138" s="220">
        <v>1</v>
      </c>
      <c r="AB138" s="220">
        <v>1</v>
      </c>
      <c r="AC138" s="220">
        <v>1</v>
      </c>
      <c r="AZ138" s="220">
        <v>1</v>
      </c>
      <c r="BA138" s="220">
        <f>IF(AZ138=1,G138,0)</f>
        <v>0</v>
      </c>
      <c r="BB138" s="220">
        <f>IF(AZ138=2,G138,0)</f>
        <v>0</v>
      </c>
      <c r="BC138" s="220">
        <f>IF(AZ138=3,G138,0)</f>
        <v>0</v>
      </c>
      <c r="BD138" s="220">
        <f>IF(AZ138=4,G138,0)</f>
        <v>0</v>
      </c>
      <c r="BE138" s="220">
        <f>IF(AZ138=5,G138,0)</f>
        <v>0</v>
      </c>
      <c r="CA138" s="247">
        <v>1</v>
      </c>
      <c r="CB138" s="247">
        <v>1</v>
      </c>
    </row>
    <row r="139" spans="1:15" ht="12.75">
      <c r="A139" s="256"/>
      <c r="B139" s="260"/>
      <c r="C139" s="539" t="s">
        <v>391</v>
      </c>
      <c r="D139" s="540"/>
      <c r="E139" s="261">
        <v>46.51</v>
      </c>
      <c r="F139" s="262"/>
      <c r="G139" s="263"/>
      <c r="H139" s="264"/>
      <c r="I139" s="258"/>
      <c r="J139" s="265"/>
      <c r="K139" s="258"/>
      <c r="M139" s="259" t="s">
        <v>391</v>
      </c>
      <c r="O139" s="247"/>
    </row>
    <row r="140" spans="1:57" ht="12.75">
      <c r="A140" s="266"/>
      <c r="B140" s="267" t="s">
        <v>99</v>
      </c>
      <c r="C140" s="268" t="s">
        <v>343</v>
      </c>
      <c r="D140" s="269"/>
      <c r="E140" s="270"/>
      <c r="F140" s="271"/>
      <c r="G140" s="272">
        <f>SUM(G99:G139)</f>
        <v>0</v>
      </c>
      <c r="H140" s="273"/>
      <c r="I140" s="274">
        <f>SUM(I99:I139)</f>
        <v>85.352707066</v>
      </c>
      <c r="J140" s="273"/>
      <c r="K140" s="274">
        <f>SUM(K99:K139)</f>
        <v>0</v>
      </c>
      <c r="O140" s="247">
        <v>4</v>
      </c>
      <c r="BA140" s="275">
        <f>SUM(BA99:BA139)</f>
        <v>0</v>
      </c>
      <c r="BB140" s="275">
        <f>SUM(BB99:BB139)</f>
        <v>0</v>
      </c>
      <c r="BC140" s="275">
        <f>SUM(BC99:BC139)</f>
        <v>0</v>
      </c>
      <c r="BD140" s="275">
        <f>SUM(BD99:BD139)</f>
        <v>0</v>
      </c>
      <c r="BE140" s="275">
        <f>SUM(BE99:BE139)</f>
        <v>0</v>
      </c>
    </row>
    <row r="141" spans="1:15" ht="12.75">
      <c r="A141" s="237" t="s">
        <v>95</v>
      </c>
      <c r="B141" s="238" t="s">
        <v>392</v>
      </c>
      <c r="C141" s="239" t="s">
        <v>393</v>
      </c>
      <c r="D141" s="240"/>
      <c r="E141" s="241"/>
      <c r="F141" s="241"/>
      <c r="G141" s="242"/>
      <c r="H141" s="243"/>
      <c r="I141" s="244"/>
      <c r="J141" s="245"/>
      <c r="K141" s="246"/>
      <c r="O141" s="247">
        <v>1</v>
      </c>
    </row>
    <row r="142" spans="1:80" ht="12.75">
      <c r="A142" s="248">
        <v>37</v>
      </c>
      <c r="B142" s="249" t="s">
        <v>395</v>
      </c>
      <c r="C142" s="250" t="s">
        <v>396</v>
      </c>
      <c r="D142" s="251" t="s">
        <v>149</v>
      </c>
      <c r="E142" s="252">
        <v>1.3939</v>
      </c>
      <c r="F142" s="252"/>
      <c r="G142" s="253">
        <f>E142*F142</f>
        <v>0</v>
      </c>
      <c r="H142" s="254">
        <v>2.52507</v>
      </c>
      <c r="I142" s="255">
        <f>E142*H142</f>
        <v>3.519695073</v>
      </c>
      <c r="J142" s="254">
        <v>0</v>
      </c>
      <c r="K142" s="255">
        <f>E142*J142</f>
        <v>0</v>
      </c>
      <c r="O142" s="247">
        <v>2</v>
      </c>
      <c r="AA142" s="220">
        <v>1</v>
      </c>
      <c r="AB142" s="220">
        <v>1</v>
      </c>
      <c r="AC142" s="220">
        <v>1</v>
      </c>
      <c r="AZ142" s="220">
        <v>1</v>
      </c>
      <c r="BA142" s="220">
        <f>IF(AZ142=1,G142,0)</f>
        <v>0</v>
      </c>
      <c r="BB142" s="220">
        <f>IF(AZ142=2,G142,0)</f>
        <v>0</v>
      </c>
      <c r="BC142" s="220">
        <f>IF(AZ142=3,G142,0)</f>
        <v>0</v>
      </c>
      <c r="BD142" s="220">
        <f>IF(AZ142=4,G142,0)</f>
        <v>0</v>
      </c>
      <c r="BE142" s="220">
        <f>IF(AZ142=5,G142,0)</f>
        <v>0</v>
      </c>
      <c r="CA142" s="247">
        <v>1</v>
      </c>
      <c r="CB142" s="247">
        <v>1</v>
      </c>
    </row>
    <row r="143" spans="1:15" ht="12.75">
      <c r="A143" s="256"/>
      <c r="B143" s="260"/>
      <c r="C143" s="539" t="s">
        <v>397</v>
      </c>
      <c r="D143" s="540"/>
      <c r="E143" s="261">
        <v>0.1975</v>
      </c>
      <c r="F143" s="262"/>
      <c r="G143" s="263"/>
      <c r="H143" s="264"/>
      <c r="I143" s="258"/>
      <c r="J143" s="265"/>
      <c r="K143" s="258"/>
      <c r="M143" s="259" t="s">
        <v>397</v>
      </c>
      <c r="O143" s="247"/>
    </row>
    <row r="144" spans="1:15" ht="12.75">
      <c r="A144" s="256"/>
      <c r="B144" s="260"/>
      <c r="C144" s="539" t="s">
        <v>398</v>
      </c>
      <c r="D144" s="540"/>
      <c r="E144" s="261">
        <v>0.7074</v>
      </c>
      <c r="F144" s="262"/>
      <c r="G144" s="263"/>
      <c r="H144" s="264"/>
      <c r="I144" s="258"/>
      <c r="J144" s="265"/>
      <c r="K144" s="258"/>
      <c r="M144" s="259" t="s">
        <v>398</v>
      </c>
      <c r="O144" s="247"/>
    </row>
    <row r="145" spans="1:15" ht="12.75">
      <c r="A145" s="256"/>
      <c r="B145" s="260"/>
      <c r="C145" s="539" t="s">
        <v>399</v>
      </c>
      <c r="D145" s="540"/>
      <c r="E145" s="261">
        <v>0.489</v>
      </c>
      <c r="F145" s="262"/>
      <c r="G145" s="263"/>
      <c r="H145" s="264"/>
      <c r="I145" s="258"/>
      <c r="J145" s="265"/>
      <c r="K145" s="258"/>
      <c r="M145" s="259" t="s">
        <v>399</v>
      </c>
      <c r="O145" s="247"/>
    </row>
    <row r="146" spans="1:80" ht="12.75">
      <c r="A146" s="248">
        <v>38</v>
      </c>
      <c r="B146" s="249" t="s">
        <v>400</v>
      </c>
      <c r="C146" s="250" t="s">
        <v>401</v>
      </c>
      <c r="D146" s="251" t="s">
        <v>181</v>
      </c>
      <c r="E146" s="252">
        <v>17.357</v>
      </c>
      <c r="F146" s="252"/>
      <c r="G146" s="253">
        <f>E146*F146</f>
        <v>0</v>
      </c>
      <c r="H146" s="254">
        <v>0.0577</v>
      </c>
      <c r="I146" s="255">
        <f>E146*H146</f>
        <v>1.0014989</v>
      </c>
      <c r="J146" s="254">
        <v>0</v>
      </c>
      <c r="K146" s="255">
        <f>E146*J146</f>
        <v>0</v>
      </c>
      <c r="O146" s="247">
        <v>2</v>
      </c>
      <c r="AA146" s="220">
        <v>1</v>
      </c>
      <c r="AB146" s="220">
        <v>1</v>
      </c>
      <c r="AC146" s="220">
        <v>1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</v>
      </c>
      <c r="CB146" s="247">
        <v>1</v>
      </c>
    </row>
    <row r="147" spans="1:15" ht="12.75">
      <c r="A147" s="256"/>
      <c r="B147" s="260"/>
      <c r="C147" s="539" t="s">
        <v>402</v>
      </c>
      <c r="D147" s="540"/>
      <c r="E147" s="261">
        <v>2.5675</v>
      </c>
      <c r="F147" s="262"/>
      <c r="G147" s="263"/>
      <c r="H147" s="264"/>
      <c r="I147" s="258"/>
      <c r="J147" s="265"/>
      <c r="K147" s="258"/>
      <c r="M147" s="259" t="s">
        <v>402</v>
      </c>
      <c r="O147" s="247"/>
    </row>
    <row r="148" spans="1:15" ht="12.75">
      <c r="A148" s="256"/>
      <c r="B148" s="260"/>
      <c r="C148" s="539" t="s">
        <v>403</v>
      </c>
      <c r="D148" s="540"/>
      <c r="E148" s="261">
        <v>8.122</v>
      </c>
      <c r="F148" s="262"/>
      <c r="G148" s="263"/>
      <c r="H148" s="264"/>
      <c r="I148" s="258"/>
      <c r="J148" s="265"/>
      <c r="K148" s="258"/>
      <c r="M148" s="259" t="s">
        <v>403</v>
      </c>
      <c r="O148" s="247"/>
    </row>
    <row r="149" spans="1:15" ht="12.75">
      <c r="A149" s="256"/>
      <c r="B149" s="260"/>
      <c r="C149" s="539" t="s">
        <v>404</v>
      </c>
      <c r="D149" s="540"/>
      <c r="E149" s="261">
        <v>6.6675</v>
      </c>
      <c r="F149" s="262"/>
      <c r="G149" s="263"/>
      <c r="H149" s="264"/>
      <c r="I149" s="258"/>
      <c r="J149" s="265"/>
      <c r="K149" s="258"/>
      <c r="M149" s="259" t="s">
        <v>404</v>
      </c>
      <c r="O149" s="247"/>
    </row>
    <row r="150" spans="1:80" ht="12.75">
      <c r="A150" s="248">
        <v>39</v>
      </c>
      <c r="B150" s="249" t="s">
        <v>405</v>
      </c>
      <c r="C150" s="250" t="s">
        <v>406</v>
      </c>
      <c r="D150" s="251" t="s">
        <v>181</v>
      </c>
      <c r="E150" s="252">
        <v>17.357</v>
      </c>
      <c r="F150" s="252"/>
      <c r="G150" s="253">
        <f>E150*F150</f>
        <v>0</v>
      </c>
      <c r="H150" s="254">
        <v>0</v>
      </c>
      <c r="I150" s="255">
        <f>E150*H150</f>
        <v>0</v>
      </c>
      <c r="J150" s="254">
        <v>0</v>
      </c>
      <c r="K150" s="255">
        <f>E150*J150</f>
        <v>0</v>
      </c>
      <c r="O150" s="247">
        <v>2</v>
      </c>
      <c r="AA150" s="220">
        <v>1</v>
      </c>
      <c r="AB150" s="220">
        <v>1</v>
      </c>
      <c r="AC150" s="220">
        <v>1</v>
      </c>
      <c r="AZ150" s="220">
        <v>1</v>
      </c>
      <c r="BA150" s="220">
        <f>IF(AZ150=1,G150,0)</f>
        <v>0</v>
      </c>
      <c r="BB150" s="220">
        <f>IF(AZ150=2,G150,0)</f>
        <v>0</v>
      </c>
      <c r="BC150" s="220">
        <f>IF(AZ150=3,G150,0)</f>
        <v>0</v>
      </c>
      <c r="BD150" s="220">
        <f>IF(AZ150=4,G150,0)</f>
        <v>0</v>
      </c>
      <c r="BE150" s="220">
        <f>IF(AZ150=5,G150,0)</f>
        <v>0</v>
      </c>
      <c r="CA150" s="247">
        <v>1</v>
      </c>
      <c r="CB150" s="247">
        <v>1</v>
      </c>
    </row>
    <row r="151" spans="1:80" ht="12.75">
      <c r="A151" s="248">
        <v>40</v>
      </c>
      <c r="B151" s="249" t="s">
        <v>407</v>
      </c>
      <c r="C151" s="250" t="s">
        <v>408</v>
      </c>
      <c r="D151" s="251" t="s">
        <v>181</v>
      </c>
      <c r="E151" s="252">
        <v>3.8135</v>
      </c>
      <c r="F151" s="252"/>
      <c r="G151" s="253">
        <f>E151*F151</f>
        <v>0</v>
      </c>
      <c r="H151" s="254">
        <v>0.00535</v>
      </c>
      <c r="I151" s="255">
        <f>E151*H151</f>
        <v>0.020402225</v>
      </c>
      <c r="J151" s="254">
        <v>0</v>
      </c>
      <c r="K151" s="255">
        <f>E151*J151</f>
        <v>0</v>
      </c>
      <c r="O151" s="247">
        <v>2</v>
      </c>
      <c r="AA151" s="220">
        <v>1</v>
      </c>
      <c r="AB151" s="220">
        <v>1</v>
      </c>
      <c r="AC151" s="220">
        <v>1</v>
      </c>
      <c r="AZ151" s="220">
        <v>1</v>
      </c>
      <c r="BA151" s="220">
        <f>IF(AZ151=1,G151,0)</f>
        <v>0</v>
      </c>
      <c r="BB151" s="220">
        <f>IF(AZ151=2,G151,0)</f>
        <v>0</v>
      </c>
      <c r="BC151" s="220">
        <f>IF(AZ151=3,G151,0)</f>
        <v>0</v>
      </c>
      <c r="BD151" s="220">
        <f>IF(AZ151=4,G151,0)</f>
        <v>0</v>
      </c>
      <c r="BE151" s="220">
        <f>IF(AZ151=5,G151,0)</f>
        <v>0</v>
      </c>
      <c r="CA151" s="247">
        <v>1</v>
      </c>
      <c r="CB151" s="247">
        <v>1</v>
      </c>
    </row>
    <row r="152" spans="1:15" ht="12.75">
      <c r="A152" s="256"/>
      <c r="B152" s="260"/>
      <c r="C152" s="539" t="s">
        <v>358</v>
      </c>
      <c r="D152" s="540"/>
      <c r="E152" s="261">
        <v>0.9875</v>
      </c>
      <c r="F152" s="262"/>
      <c r="G152" s="263"/>
      <c r="H152" s="264"/>
      <c r="I152" s="258"/>
      <c r="J152" s="265"/>
      <c r="K152" s="258"/>
      <c r="M152" s="259" t="s">
        <v>358</v>
      </c>
      <c r="O152" s="247"/>
    </row>
    <row r="153" spans="1:15" ht="12.75">
      <c r="A153" s="256"/>
      <c r="B153" s="260"/>
      <c r="C153" s="539" t="s">
        <v>409</v>
      </c>
      <c r="D153" s="540"/>
      <c r="E153" s="261">
        <v>1.048</v>
      </c>
      <c r="F153" s="262"/>
      <c r="G153" s="263"/>
      <c r="H153" s="264"/>
      <c r="I153" s="258"/>
      <c r="J153" s="265"/>
      <c r="K153" s="258"/>
      <c r="M153" s="259" t="s">
        <v>409</v>
      </c>
      <c r="O153" s="247"/>
    </row>
    <row r="154" spans="1:15" ht="12.75">
      <c r="A154" s="256"/>
      <c r="B154" s="260"/>
      <c r="C154" s="539" t="s">
        <v>410</v>
      </c>
      <c r="D154" s="540"/>
      <c r="E154" s="261">
        <v>1.778</v>
      </c>
      <c r="F154" s="262"/>
      <c r="G154" s="263"/>
      <c r="H154" s="264"/>
      <c r="I154" s="258"/>
      <c r="J154" s="265"/>
      <c r="K154" s="258"/>
      <c r="M154" s="259" t="s">
        <v>410</v>
      </c>
      <c r="O154" s="247"/>
    </row>
    <row r="155" spans="1:80" ht="12.75">
      <c r="A155" s="248">
        <v>41</v>
      </c>
      <c r="B155" s="249" t="s">
        <v>411</v>
      </c>
      <c r="C155" s="250" t="s">
        <v>412</v>
      </c>
      <c r="D155" s="251" t="s">
        <v>181</v>
      </c>
      <c r="E155" s="252">
        <v>3.8135</v>
      </c>
      <c r="F155" s="252"/>
      <c r="G155" s="253">
        <f>E155*F155</f>
        <v>0</v>
      </c>
      <c r="H155" s="254">
        <v>0</v>
      </c>
      <c r="I155" s="255">
        <f>E155*H155</f>
        <v>0</v>
      </c>
      <c r="J155" s="254">
        <v>0</v>
      </c>
      <c r="K155" s="255">
        <f>E155*J155</f>
        <v>0</v>
      </c>
      <c r="O155" s="247">
        <v>2</v>
      </c>
      <c r="AA155" s="220">
        <v>1</v>
      </c>
      <c r="AB155" s="220">
        <v>1</v>
      </c>
      <c r="AC155" s="220">
        <v>1</v>
      </c>
      <c r="AZ155" s="220">
        <v>1</v>
      </c>
      <c r="BA155" s="220">
        <f>IF(AZ155=1,G155,0)</f>
        <v>0</v>
      </c>
      <c r="BB155" s="220">
        <f>IF(AZ155=2,G155,0)</f>
        <v>0</v>
      </c>
      <c r="BC155" s="220">
        <f>IF(AZ155=3,G155,0)</f>
        <v>0</v>
      </c>
      <c r="BD155" s="220">
        <f>IF(AZ155=4,G155,0)</f>
        <v>0</v>
      </c>
      <c r="BE155" s="220">
        <f>IF(AZ155=5,G155,0)</f>
        <v>0</v>
      </c>
      <c r="CA155" s="247">
        <v>1</v>
      </c>
      <c r="CB155" s="247">
        <v>1</v>
      </c>
    </row>
    <row r="156" spans="1:80" ht="12.75">
      <c r="A156" s="248">
        <v>42</v>
      </c>
      <c r="B156" s="249" t="s">
        <v>413</v>
      </c>
      <c r="C156" s="250" t="s">
        <v>414</v>
      </c>
      <c r="D156" s="251" t="s">
        <v>214</v>
      </c>
      <c r="E156" s="252">
        <v>0.1494</v>
      </c>
      <c r="F156" s="252"/>
      <c r="G156" s="253">
        <f>E156*F156</f>
        <v>0</v>
      </c>
      <c r="H156" s="254">
        <v>1.01939</v>
      </c>
      <c r="I156" s="255">
        <f>E156*H156</f>
        <v>0.152296866</v>
      </c>
      <c r="J156" s="254">
        <v>0</v>
      </c>
      <c r="K156" s="255">
        <f>E156*J156</f>
        <v>0</v>
      </c>
      <c r="O156" s="247">
        <v>2</v>
      </c>
      <c r="AA156" s="220">
        <v>1</v>
      </c>
      <c r="AB156" s="220">
        <v>1</v>
      </c>
      <c r="AC156" s="220">
        <v>1</v>
      </c>
      <c r="AZ156" s="220">
        <v>1</v>
      </c>
      <c r="BA156" s="220">
        <f>IF(AZ156=1,G156,0)</f>
        <v>0</v>
      </c>
      <c r="BB156" s="220">
        <f>IF(AZ156=2,G156,0)</f>
        <v>0</v>
      </c>
      <c r="BC156" s="220">
        <f>IF(AZ156=3,G156,0)</f>
        <v>0</v>
      </c>
      <c r="BD156" s="220">
        <f>IF(AZ156=4,G156,0)</f>
        <v>0</v>
      </c>
      <c r="BE156" s="220">
        <f>IF(AZ156=5,G156,0)</f>
        <v>0</v>
      </c>
      <c r="CA156" s="247">
        <v>1</v>
      </c>
      <c r="CB156" s="247">
        <v>1</v>
      </c>
    </row>
    <row r="157" spans="1:15" ht="12.75">
      <c r="A157" s="256"/>
      <c r="B157" s="260"/>
      <c r="C157" s="539" t="s">
        <v>415</v>
      </c>
      <c r="D157" s="540"/>
      <c r="E157" s="261">
        <v>0.021</v>
      </c>
      <c r="F157" s="262"/>
      <c r="G157" s="263"/>
      <c r="H157" s="264"/>
      <c r="I157" s="258"/>
      <c r="J157" s="265"/>
      <c r="K157" s="258"/>
      <c r="M157" s="259" t="s">
        <v>415</v>
      </c>
      <c r="O157" s="247"/>
    </row>
    <row r="158" spans="1:15" ht="12.75">
      <c r="A158" s="256"/>
      <c r="B158" s="260"/>
      <c r="C158" s="539" t="s">
        <v>416</v>
      </c>
      <c r="D158" s="540"/>
      <c r="E158" s="261">
        <v>0.0335</v>
      </c>
      <c r="F158" s="262"/>
      <c r="G158" s="263"/>
      <c r="H158" s="264"/>
      <c r="I158" s="258"/>
      <c r="J158" s="265"/>
      <c r="K158" s="258"/>
      <c r="M158" s="259" t="s">
        <v>416</v>
      </c>
      <c r="O158" s="247"/>
    </row>
    <row r="159" spans="1:15" ht="12.75">
      <c r="A159" s="256"/>
      <c r="B159" s="260"/>
      <c r="C159" s="539" t="s">
        <v>417</v>
      </c>
      <c r="D159" s="540"/>
      <c r="E159" s="261">
        <v>0.0568</v>
      </c>
      <c r="F159" s="262"/>
      <c r="G159" s="263"/>
      <c r="H159" s="264"/>
      <c r="I159" s="258"/>
      <c r="J159" s="265"/>
      <c r="K159" s="258"/>
      <c r="M159" s="259" t="s">
        <v>417</v>
      </c>
      <c r="O159" s="247"/>
    </row>
    <row r="160" spans="1:15" ht="12.75">
      <c r="A160" s="256"/>
      <c r="B160" s="260"/>
      <c r="C160" s="539" t="s">
        <v>418</v>
      </c>
      <c r="D160" s="540"/>
      <c r="E160" s="261">
        <v>0.0065</v>
      </c>
      <c r="F160" s="262"/>
      <c r="G160" s="263"/>
      <c r="H160" s="264"/>
      <c r="I160" s="258"/>
      <c r="J160" s="265"/>
      <c r="K160" s="258"/>
      <c r="M160" s="259" t="s">
        <v>418</v>
      </c>
      <c r="O160" s="247"/>
    </row>
    <row r="161" spans="1:15" ht="12.75">
      <c r="A161" s="256"/>
      <c r="B161" s="260"/>
      <c r="C161" s="539" t="s">
        <v>419</v>
      </c>
      <c r="D161" s="540"/>
      <c r="E161" s="261">
        <v>0.0165</v>
      </c>
      <c r="F161" s="262"/>
      <c r="G161" s="263"/>
      <c r="H161" s="264"/>
      <c r="I161" s="258"/>
      <c r="J161" s="265"/>
      <c r="K161" s="258"/>
      <c r="M161" s="259" t="s">
        <v>419</v>
      </c>
      <c r="O161" s="247"/>
    </row>
    <row r="162" spans="1:15" ht="12.75">
      <c r="A162" s="256"/>
      <c r="B162" s="260"/>
      <c r="C162" s="539" t="s">
        <v>420</v>
      </c>
      <c r="D162" s="540"/>
      <c r="E162" s="261">
        <v>0.0151</v>
      </c>
      <c r="F162" s="262"/>
      <c r="G162" s="263"/>
      <c r="H162" s="264"/>
      <c r="I162" s="258"/>
      <c r="J162" s="265"/>
      <c r="K162" s="258"/>
      <c r="M162" s="259" t="s">
        <v>420</v>
      </c>
      <c r="O162" s="247"/>
    </row>
    <row r="163" spans="1:80" ht="12.75">
      <c r="A163" s="248">
        <v>43</v>
      </c>
      <c r="B163" s="249" t="s">
        <v>421</v>
      </c>
      <c r="C163" s="250" t="s">
        <v>422</v>
      </c>
      <c r="D163" s="251" t="s">
        <v>149</v>
      </c>
      <c r="E163" s="252">
        <v>2.5365</v>
      </c>
      <c r="F163" s="252"/>
      <c r="G163" s="253">
        <f>E163*F163</f>
        <v>0</v>
      </c>
      <c r="H163" s="254">
        <v>2.52511</v>
      </c>
      <c r="I163" s="255">
        <f>E163*H163</f>
        <v>6.404941515000001</v>
      </c>
      <c r="J163" s="254">
        <v>0</v>
      </c>
      <c r="K163" s="255">
        <f>E163*J163</f>
        <v>0</v>
      </c>
      <c r="O163" s="247">
        <v>2</v>
      </c>
      <c r="AA163" s="220">
        <v>1</v>
      </c>
      <c r="AB163" s="220">
        <v>1</v>
      </c>
      <c r="AC163" s="220">
        <v>1</v>
      </c>
      <c r="AZ163" s="220">
        <v>1</v>
      </c>
      <c r="BA163" s="220">
        <f>IF(AZ163=1,G163,0)</f>
        <v>0</v>
      </c>
      <c r="BB163" s="220">
        <f>IF(AZ163=2,G163,0)</f>
        <v>0</v>
      </c>
      <c r="BC163" s="220">
        <f>IF(AZ163=3,G163,0)</f>
        <v>0</v>
      </c>
      <c r="BD163" s="220">
        <f>IF(AZ163=4,G163,0)</f>
        <v>0</v>
      </c>
      <c r="BE163" s="220">
        <f>IF(AZ163=5,G163,0)</f>
        <v>0</v>
      </c>
      <c r="CA163" s="247">
        <v>1</v>
      </c>
      <c r="CB163" s="247">
        <v>1</v>
      </c>
    </row>
    <row r="164" spans="1:15" ht="12.75">
      <c r="A164" s="256"/>
      <c r="B164" s="260"/>
      <c r="C164" s="539" t="s">
        <v>423</v>
      </c>
      <c r="D164" s="540"/>
      <c r="E164" s="261">
        <v>0.0429</v>
      </c>
      <c r="F164" s="262"/>
      <c r="G164" s="263"/>
      <c r="H164" s="264"/>
      <c r="I164" s="258"/>
      <c r="J164" s="265"/>
      <c r="K164" s="258"/>
      <c r="M164" s="259" t="s">
        <v>423</v>
      </c>
      <c r="O164" s="247"/>
    </row>
    <row r="165" spans="1:15" ht="12.75">
      <c r="A165" s="256"/>
      <c r="B165" s="260"/>
      <c r="C165" s="539" t="s">
        <v>424</v>
      </c>
      <c r="D165" s="540"/>
      <c r="E165" s="261">
        <v>2.0788</v>
      </c>
      <c r="F165" s="262"/>
      <c r="G165" s="263"/>
      <c r="H165" s="264"/>
      <c r="I165" s="258"/>
      <c r="J165" s="265"/>
      <c r="K165" s="258"/>
      <c r="M165" s="259" t="s">
        <v>424</v>
      </c>
      <c r="O165" s="247"/>
    </row>
    <row r="166" spans="1:15" ht="12.75">
      <c r="A166" s="256"/>
      <c r="B166" s="260"/>
      <c r="C166" s="539" t="s">
        <v>425</v>
      </c>
      <c r="D166" s="540"/>
      <c r="E166" s="261">
        <v>0.4147</v>
      </c>
      <c r="F166" s="262"/>
      <c r="G166" s="263"/>
      <c r="H166" s="264"/>
      <c r="I166" s="258"/>
      <c r="J166" s="265"/>
      <c r="K166" s="258"/>
      <c r="M166" s="259" t="s">
        <v>425</v>
      </c>
      <c r="O166" s="247"/>
    </row>
    <row r="167" spans="1:80" ht="12.75">
      <c r="A167" s="248">
        <v>44</v>
      </c>
      <c r="B167" s="249" t="s">
        <v>426</v>
      </c>
      <c r="C167" s="250" t="s">
        <v>427</v>
      </c>
      <c r="D167" s="251" t="s">
        <v>181</v>
      </c>
      <c r="E167" s="252">
        <v>26.1</v>
      </c>
      <c r="F167" s="252"/>
      <c r="G167" s="253">
        <f>E167*F167</f>
        <v>0</v>
      </c>
      <c r="H167" s="254">
        <v>0.00782</v>
      </c>
      <c r="I167" s="255">
        <f>E167*H167</f>
        <v>0.20410200000000003</v>
      </c>
      <c r="J167" s="254">
        <v>0</v>
      </c>
      <c r="K167" s="255">
        <f>E167*J167</f>
        <v>0</v>
      </c>
      <c r="O167" s="247">
        <v>2</v>
      </c>
      <c r="AA167" s="220">
        <v>1</v>
      </c>
      <c r="AB167" s="220">
        <v>1</v>
      </c>
      <c r="AC167" s="220">
        <v>1</v>
      </c>
      <c r="AZ167" s="220">
        <v>1</v>
      </c>
      <c r="BA167" s="220">
        <f>IF(AZ167=1,G167,0)</f>
        <v>0</v>
      </c>
      <c r="BB167" s="220">
        <f>IF(AZ167=2,G167,0)</f>
        <v>0</v>
      </c>
      <c r="BC167" s="220">
        <f>IF(AZ167=3,G167,0)</f>
        <v>0</v>
      </c>
      <c r="BD167" s="220">
        <f>IF(AZ167=4,G167,0)</f>
        <v>0</v>
      </c>
      <c r="BE167" s="220">
        <f>IF(AZ167=5,G167,0)</f>
        <v>0</v>
      </c>
      <c r="CA167" s="247">
        <v>1</v>
      </c>
      <c r="CB167" s="247">
        <v>1</v>
      </c>
    </row>
    <row r="168" spans="1:15" ht="12.75">
      <c r="A168" s="256"/>
      <c r="B168" s="260"/>
      <c r="C168" s="539" t="s">
        <v>428</v>
      </c>
      <c r="D168" s="540"/>
      <c r="E168" s="261">
        <v>26.1</v>
      </c>
      <c r="F168" s="262"/>
      <c r="G168" s="263"/>
      <c r="H168" s="264"/>
      <c r="I168" s="258"/>
      <c r="J168" s="265"/>
      <c r="K168" s="258"/>
      <c r="M168" s="259" t="s">
        <v>428</v>
      </c>
      <c r="O168" s="247"/>
    </row>
    <row r="169" spans="1:80" ht="12.75">
      <c r="A169" s="248">
        <v>45</v>
      </c>
      <c r="B169" s="249" t="s">
        <v>429</v>
      </c>
      <c r="C169" s="250" t="s">
        <v>430</v>
      </c>
      <c r="D169" s="251" t="s">
        <v>181</v>
      </c>
      <c r="E169" s="252">
        <v>26.1</v>
      </c>
      <c r="F169" s="252"/>
      <c r="G169" s="253">
        <f>E169*F169</f>
        <v>0</v>
      </c>
      <c r="H169" s="254">
        <v>0</v>
      </c>
      <c r="I169" s="255">
        <f>E169*H169</f>
        <v>0</v>
      </c>
      <c r="J169" s="254">
        <v>0</v>
      </c>
      <c r="K169" s="255">
        <f>E169*J169</f>
        <v>0</v>
      </c>
      <c r="O169" s="247">
        <v>2</v>
      </c>
      <c r="AA169" s="220">
        <v>1</v>
      </c>
      <c r="AB169" s="220">
        <v>1</v>
      </c>
      <c r="AC169" s="220">
        <v>1</v>
      </c>
      <c r="AZ169" s="220">
        <v>1</v>
      </c>
      <c r="BA169" s="220">
        <f>IF(AZ169=1,G169,0)</f>
        <v>0</v>
      </c>
      <c r="BB169" s="220">
        <f>IF(AZ169=2,G169,0)</f>
        <v>0</v>
      </c>
      <c r="BC169" s="220">
        <f>IF(AZ169=3,G169,0)</f>
        <v>0</v>
      </c>
      <c r="BD169" s="220">
        <f>IF(AZ169=4,G169,0)</f>
        <v>0</v>
      </c>
      <c r="BE169" s="220">
        <f>IF(AZ169=5,G169,0)</f>
        <v>0</v>
      </c>
      <c r="CA169" s="247">
        <v>1</v>
      </c>
      <c r="CB169" s="247">
        <v>1</v>
      </c>
    </row>
    <row r="170" spans="1:80" ht="12.75">
      <c r="A170" s="248">
        <v>46</v>
      </c>
      <c r="B170" s="249" t="s">
        <v>431</v>
      </c>
      <c r="C170" s="250" t="s">
        <v>432</v>
      </c>
      <c r="D170" s="251" t="s">
        <v>214</v>
      </c>
      <c r="E170" s="252">
        <v>0.3367</v>
      </c>
      <c r="F170" s="252"/>
      <c r="G170" s="253">
        <f>E170*F170</f>
        <v>0</v>
      </c>
      <c r="H170" s="254">
        <v>1.01665</v>
      </c>
      <c r="I170" s="255">
        <f>E170*H170</f>
        <v>0.342306055</v>
      </c>
      <c r="J170" s="254">
        <v>0</v>
      </c>
      <c r="K170" s="255">
        <f>E170*J170</f>
        <v>0</v>
      </c>
      <c r="O170" s="247">
        <v>2</v>
      </c>
      <c r="AA170" s="220">
        <v>1</v>
      </c>
      <c r="AB170" s="220">
        <v>1</v>
      </c>
      <c r="AC170" s="220">
        <v>1</v>
      </c>
      <c r="AZ170" s="220">
        <v>1</v>
      </c>
      <c r="BA170" s="220">
        <f>IF(AZ170=1,G170,0)</f>
        <v>0</v>
      </c>
      <c r="BB170" s="220">
        <f>IF(AZ170=2,G170,0)</f>
        <v>0</v>
      </c>
      <c r="BC170" s="220">
        <f>IF(AZ170=3,G170,0)</f>
        <v>0</v>
      </c>
      <c r="BD170" s="220">
        <f>IF(AZ170=4,G170,0)</f>
        <v>0</v>
      </c>
      <c r="BE170" s="220">
        <f>IF(AZ170=5,G170,0)</f>
        <v>0</v>
      </c>
      <c r="CA170" s="247">
        <v>1</v>
      </c>
      <c r="CB170" s="247">
        <v>1</v>
      </c>
    </row>
    <row r="171" spans="1:15" ht="12.75">
      <c r="A171" s="256"/>
      <c r="B171" s="260"/>
      <c r="C171" s="539" t="s">
        <v>433</v>
      </c>
      <c r="D171" s="540"/>
      <c r="E171" s="261">
        <v>0.2781</v>
      </c>
      <c r="F171" s="262"/>
      <c r="G171" s="263"/>
      <c r="H171" s="264"/>
      <c r="I171" s="258"/>
      <c r="J171" s="265"/>
      <c r="K171" s="258"/>
      <c r="M171" s="259" t="s">
        <v>433</v>
      </c>
      <c r="O171" s="247"/>
    </row>
    <row r="172" spans="1:15" ht="12.75">
      <c r="A172" s="256"/>
      <c r="B172" s="260"/>
      <c r="C172" s="539" t="s">
        <v>434</v>
      </c>
      <c r="D172" s="540"/>
      <c r="E172" s="261">
        <v>0.0012</v>
      </c>
      <c r="F172" s="262"/>
      <c r="G172" s="263"/>
      <c r="H172" s="264"/>
      <c r="I172" s="258"/>
      <c r="J172" s="265"/>
      <c r="K172" s="258"/>
      <c r="M172" s="259" t="s">
        <v>434</v>
      </c>
      <c r="O172" s="247"/>
    </row>
    <row r="173" spans="1:15" ht="12.75">
      <c r="A173" s="256"/>
      <c r="B173" s="260"/>
      <c r="C173" s="539" t="s">
        <v>435</v>
      </c>
      <c r="D173" s="540"/>
      <c r="E173" s="261">
        <v>0.0477</v>
      </c>
      <c r="F173" s="262"/>
      <c r="G173" s="263"/>
      <c r="H173" s="264"/>
      <c r="I173" s="258"/>
      <c r="J173" s="265"/>
      <c r="K173" s="258"/>
      <c r="M173" s="259" t="s">
        <v>435</v>
      </c>
      <c r="O173" s="247"/>
    </row>
    <row r="174" spans="1:15" ht="12.75">
      <c r="A174" s="256"/>
      <c r="B174" s="260"/>
      <c r="C174" s="539" t="s">
        <v>436</v>
      </c>
      <c r="D174" s="540"/>
      <c r="E174" s="261">
        <v>0.0097</v>
      </c>
      <c r="F174" s="262"/>
      <c r="G174" s="263"/>
      <c r="H174" s="264"/>
      <c r="I174" s="258"/>
      <c r="J174" s="265"/>
      <c r="K174" s="258"/>
      <c r="M174" s="259" t="s">
        <v>436</v>
      </c>
      <c r="O174" s="247"/>
    </row>
    <row r="175" spans="1:57" ht="12.75">
      <c r="A175" s="266"/>
      <c r="B175" s="267" t="s">
        <v>99</v>
      </c>
      <c r="C175" s="268" t="s">
        <v>394</v>
      </c>
      <c r="D175" s="269"/>
      <c r="E175" s="270"/>
      <c r="F175" s="271"/>
      <c r="G175" s="272">
        <f>SUM(G141:G174)</f>
        <v>0</v>
      </c>
      <c r="H175" s="273"/>
      <c r="I175" s="274">
        <f>SUM(I141:I174)</f>
        <v>11.645242634000002</v>
      </c>
      <c r="J175" s="273"/>
      <c r="K175" s="274">
        <f>SUM(K141:K174)</f>
        <v>0</v>
      </c>
      <c r="O175" s="247">
        <v>4</v>
      </c>
      <c r="BA175" s="275">
        <f>SUM(BA141:BA174)</f>
        <v>0</v>
      </c>
      <c r="BB175" s="275">
        <f>SUM(BB141:BB174)</f>
        <v>0</v>
      </c>
      <c r="BC175" s="275">
        <f>SUM(BC141:BC174)</f>
        <v>0</v>
      </c>
      <c r="BD175" s="275">
        <f>SUM(BD141:BD174)</f>
        <v>0</v>
      </c>
      <c r="BE175" s="275">
        <f>SUM(BE141:BE174)</f>
        <v>0</v>
      </c>
    </row>
    <row r="176" spans="1:15" ht="12.75">
      <c r="A176" s="237" t="s">
        <v>95</v>
      </c>
      <c r="B176" s="238" t="s">
        <v>437</v>
      </c>
      <c r="C176" s="239" t="s">
        <v>438</v>
      </c>
      <c r="D176" s="240"/>
      <c r="E176" s="241"/>
      <c r="F176" s="241"/>
      <c r="G176" s="242"/>
      <c r="H176" s="243"/>
      <c r="I176" s="244"/>
      <c r="J176" s="245"/>
      <c r="K176" s="246"/>
      <c r="O176" s="247">
        <v>1</v>
      </c>
    </row>
    <row r="177" spans="1:80" ht="12.75">
      <c r="A177" s="248">
        <v>47</v>
      </c>
      <c r="B177" s="249" t="s">
        <v>440</v>
      </c>
      <c r="C177" s="250" t="s">
        <v>441</v>
      </c>
      <c r="D177" s="251" t="s">
        <v>181</v>
      </c>
      <c r="E177" s="252">
        <v>200.162</v>
      </c>
      <c r="F177" s="252"/>
      <c r="G177" s="253">
        <f>E177*F177</f>
        <v>0</v>
      </c>
      <c r="H177" s="254">
        <v>0.00524</v>
      </c>
      <c r="I177" s="255">
        <f>E177*H177</f>
        <v>1.04884888</v>
      </c>
      <c r="J177" s="254">
        <v>0</v>
      </c>
      <c r="K177" s="255">
        <f>E177*J177</f>
        <v>0</v>
      </c>
      <c r="O177" s="247">
        <v>2</v>
      </c>
      <c r="AA177" s="220">
        <v>1</v>
      </c>
      <c r="AB177" s="220">
        <v>1</v>
      </c>
      <c r="AC177" s="220">
        <v>1</v>
      </c>
      <c r="AZ177" s="220">
        <v>1</v>
      </c>
      <c r="BA177" s="220">
        <f>IF(AZ177=1,G177,0)</f>
        <v>0</v>
      </c>
      <c r="BB177" s="220">
        <f>IF(AZ177=2,G177,0)</f>
        <v>0</v>
      </c>
      <c r="BC177" s="220">
        <f>IF(AZ177=3,G177,0)</f>
        <v>0</v>
      </c>
      <c r="BD177" s="220">
        <f>IF(AZ177=4,G177,0)</f>
        <v>0</v>
      </c>
      <c r="BE177" s="220">
        <f>IF(AZ177=5,G177,0)</f>
        <v>0</v>
      </c>
      <c r="CA177" s="247">
        <v>1</v>
      </c>
      <c r="CB177" s="247">
        <v>1</v>
      </c>
    </row>
    <row r="178" spans="1:15" ht="12.75">
      <c r="A178" s="256"/>
      <c r="B178" s="257"/>
      <c r="C178" s="546" t="s">
        <v>442</v>
      </c>
      <c r="D178" s="547"/>
      <c r="E178" s="547"/>
      <c r="F178" s="547"/>
      <c r="G178" s="548"/>
      <c r="I178" s="258"/>
      <c r="K178" s="258"/>
      <c r="L178" s="259" t="s">
        <v>442</v>
      </c>
      <c r="O178" s="247">
        <v>3</v>
      </c>
    </row>
    <row r="179" spans="1:15" ht="12.75">
      <c r="A179" s="256"/>
      <c r="B179" s="260"/>
      <c r="C179" s="539" t="s">
        <v>443</v>
      </c>
      <c r="D179" s="540"/>
      <c r="E179" s="261">
        <v>200.162</v>
      </c>
      <c r="F179" s="262"/>
      <c r="G179" s="263"/>
      <c r="H179" s="264"/>
      <c r="I179" s="258"/>
      <c r="J179" s="265"/>
      <c r="K179" s="258"/>
      <c r="M179" s="259" t="s">
        <v>443</v>
      </c>
      <c r="O179" s="247"/>
    </row>
    <row r="180" spans="1:80" ht="12.75">
      <c r="A180" s="248">
        <v>48</v>
      </c>
      <c r="B180" s="249" t="s">
        <v>444</v>
      </c>
      <c r="C180" s="250" t="s">
        <v>445</v>
      </c>
      <c r="D180" s="251" t="s">
        <v>181</v>
      </c>
      <c r="E180" s="252">
        <v>370.1255</v>
      </c>
      <c r="F180" s="252"/>
      <c r="G180" s="253">
        <f>E180*F180</f>
        <v>0</v>
      </c>
      <c r="H180" s="254">
        <v>8E-05</v>
      </c>
      <c r="I180" s="255">
        <f>E180*H180</f>
        <v>0.02961004</v>
      </c>
      <c r="J180" s="254">
        <v>0</v>
      </c>
      <c r="K180" s="255">
        <f>E180*J180</f>
        <v>0</v>
      </c>
      <c r="O180" s="247">
        <v>2</v>
      </c>
      <c r="AA180" s="220">
        <v>1</v>
      </c>
      <c r="AB180" s="220">
        <v>1</v>
      </c>
      <c r="AC180" s="220">
        <v>1</v>
      </c>
      <c r="AZ180" s="220">
        <v>1</v>
      </c>
      <c r="BA180" s="220">
        <f>IF(AZ180=1,G180,0)</f>
        <v>0</v>
      </c>
      <c r="BB180" s="220">
        <f>IF(AZ180=2,G180,0)</f>
        <v>0</v>
      </c>
      <c r="BC180" s="220">
        <f>IF(AZ180=3,G180,0)</f>
        <v>0</v>
      </c>
      <c r="BD180" s="220">
        <f>IF(AZ180=4,G180,0)</f>
        <v>0</v>
      </c>
      <c r="BE180" s="220">
        <f>IF(AZ180=5,G180,0)</f>
        <v>0</v>
      </c>
      <c r="CA180" s="247">
        <v>1</v>
      </c>
      <c r="CB180" s="247">
        <v>1</v>
      </c>
    </row>
    <row r="181" spans="1:80" ht="20.4">
      <c r="A181" s="248">
        <v>49</v>
      </c>
      <c r="B181" s="249" t="s">
        <v>446</v>
      </c>
      <c r="C181" s="250" t="s">
        <v>447</v>
      </c>
      <c r="D181" s="251" t="s">
        <v>181</v>
      </c>
      <c r="E181" s="252">
        <v>370.1255</v>
      </c>
      <c r="F181" s="252"/>
      <c r="G181" s="253">
        <f>E181*F181</f>
        <v>0</v>
      </c>
      <c r="H181" s="254">
        <v>0.00367</v>
      </c>
      <c r="I181" s="255">
        <f>E181*H181</f>
        <v>1.358360585</v>
      </c>
      <c r="J181" s="254">
        <v>0</v>
      </c>
      <c r="K181" s="255">
        <f>E181*J181</f>
        <v>0</v>
      </c>
      <c r="O181" s="247">
        <v>2</v>
      </c>
      <c r="AA181" s="220">
        <v>1</v>
      </c>
      <c r="AB181" s="220">
        <v>1</v>
      </c>
      <c r="AC181" s="220">
        <v>1</v>
      </c>
      <c r="AZ181" s="220">
        <v>1</v>
      </c>
      <c r="BA181" s="220">
        <f>IF(AZ181=1,G181,0)</f>
        <v>0</v>
      </c>
      <c r="BB181" s="220">
        <f>IF(AZ181=2,G181,0)</f>
        <v>0</v>
      </c>
      <c r="BC181" s="220">
        <f>IF(AZ181=3,G181,0)</f>
        <v>0</v>
      </c>
      <c r="BD181" s="220">
        <f>IF(AZ181=4,G181,0)</f>
        <v>0</v>
      </c>
      <c r="BE181" s="220">
        <f>IF(AZ181=5,G181,0)</f>
        <v>0</v>
      </c>
      <c r="CA181" s="247">
        <v>1</v>
      </c>
      <c r="CB181" s="247">
        <v>1</v>
      </c>
    </row>
    <row r="182" spans="1:15" ht="12.75">
      <c r="A182" s="256"/>
      <c r="B182" s="257"/>
      <c r="C182" s="546" t="s">
        <v>448</v>
      </c>
      <c r="D182" s="547"/>
      <c r="E182" s="547"/>
      <c r="F182" s="547"/>
      <c r="G182" s="548"/>
      <c r="I182" s="258"/>
      <c r="K182" s="258"/>
      <c r="L182" s="259" t="s">
        <v>448</v>
      </c>
      <c r="O182" s="247">
        <v>3</v>
      </c>
    </row>
    <row r="183" spans="1:15" ht="12.75">
      <c r="A183" s="256"/>
      <c r="B183" s="260"/>
      <c r="C183" s="539" t="s">
        <v>449</v>
      </c>
      <c r="D183" s="540"/>
      <c r="E183" s="261">
        <v>42.522</v>
      </c>
      <c r="F183" s="262"/>
      <c r="G183" s="263"/>
      <c r="H183" s="264"/>
      <c r="I183" s="258"/>
      <c r="J183" s="265"/>
      <c r="K183" s="258"/>
      <c r="M183" s="259" t="s">
        <v>449</v>
      </c>
      <c r="O183" s="247"/>
    </row>
    <row r="184" spans="1:15" ht="12.75">
      <c r="A184" s="256"/>
      <c r="B184" s="260"/>
      <c r="C184" s="539" t="s">
        <v>450</v>
      </c>
      <c r="D184" s="540"/>
      <c r="E184" s="261">
        <v>24.016</v>
      </c>
      <c r="F184" s="262"/>
      <c r="G184" s="263"/>
      <c r="H184" s="264"/>
      <c r="I184" s="258"/>
      <c r="J184" s="265"/>
      <c r="K184" s="258"/>
      <c r="M184" s="259" t="s">
        <v>450</v>
      </c>
      <c r="O184" s="247"/>
    </row>
    <row r="185" spans="1:15" ht="12.75">
      <c r="A185" s="256"/>
      <c r="B185" s="260"/>
      <c r="C185" s="539" t="s">
        <v>451</v>
      </c>
      <c r="D185" s="540"/>
      <c r="E185" s="261">
        <v>28.532</v>
      </c>
      <c r="F185" s="262"/>
      <c r="G185" s="263"/>
      <c r="H185" s="264"/>
      <c r="I185" s="258"/>
      <c r="J185" s="265"/>
      <c r="K185" s="258"/>
      <c r="M185" s="259" t="s">
        <v>451</v>
      </c>
      <c r="O185" s="247"/>
    </row>
    <row r="186" spans="1:15" ht="12.75">
      <c r="A186" s="256"/>
      <c r="B186" s="260"/>
      <c r="C186" s="539" t="s">
        <v>452</v>
      </c>
      <c r="D186" s="540"/>
      <c r="E186" s="261">
        <v>21.5985</v>
      </c>
      <c r="F186" s="262"/>
      <c r="G186" s="263"/>
      <c r="H186" s="264"/>
      <c r="I186" s="258"/>
      <c r="J186" s="265"/>
      <c r="K186" s="258"/>
      <c r="M186" s="259" t="s">
        <v>452</v>
      </c>
      <c r="O186" s="247"/>
    </row>
    <row r="187" spans="1:15" ht="12.75">
      <c r="A187" s="256"/>
      <c r="B187" s="260"/>
      <c r="C187" s="539" t="s">
        <v>453</v>
      </c>
      <c r="D187" s="540"/>
      <c r="E187" s="261">
        <v>34.678</v>
      </c>
      <c r="F187" s="262"/>
      <c r="G187" s="263"/>
      <c r="H187" s="264"/>
      <c r="I187" s="258"/>
      <c r="J187" s="265"/>
      <c r="K187" s="258"/>
      <c r="M187" s="259" t="s">
        <v>453</v>
      </c>
      <c r="O187" s="247"/>
    </row>
    <row r="188" spans="1:15" ht="12.75">
      <c r="A188" s="256"/>
      <c r="B188" s="260"/>
      <c r="C188" s="539" t="s">
        <v>454</v>
      </c>
      <c r="D188" s="540"/>
      <c r="E188" s="261">
        <v>28.35</v>
      </c>
      <c r="F188" s="262"/>
      <c r="G188" s="263"/>
      <c r="H188" s="264"/>
      <c r="I188" s="258"/>
      <c r="J188" s="265"/>
      <c r="K188" s="258"/>
      <c r="M188" s="259" t="s">
        <v>454</v>
      </c>
      <c r="O188" s="247"/>
    </row>
    <row r="189" spans="1:15" ht="12.75">
      <c r="A189" s="256"/>
      <c r="B189" s="260"/>
      <c r="C189" s="539" t="s">
        <v>455</v>
      </c>
      <c r="D189" s="540"/>
      <c r="E189" s="261">
        <v>30.8</v>
      </c>
      <c r="F189" s="262"/>
      <c r="G189" s="263"/>
      <c r="H189" s="264"/>
      <c r="I189" s="258"/>
      <c r="J189" s="265"/>
      <c r="K189" s="258"/>
      <c r="M189" s="259" t="s">
        <v>455</v>
      </c>
      <c r="O189" s="247"/>
    </row>
    <row r="190" spans="1:15" ht="12.75">
      <c r="A190" s="256"/>
      <c r="B190" s="260"/>
      <c r="C190" s="539" t="s">
        <v>456</v>
      </c>
      <c r="D190" s="540"/>
      <c r="E190" s="261">
        <v>41.493</v>
      </c>
      <c r="F190" s="262"/>
      <c r="G190" s="263"/>
      <c r="H190" s="264"/>
      <c r="I190" s="258"/>
      <c r="J190" s="265"/>
      <c r="K190" s="258"/>
      <c r="M190" s="259" t="s">
        <v>456</v>
      </c>
      <c r="O190" s="247"/>
    </row>
    <row r="191" spans="1:15" ht="12.75">
      <c r="A191" s="256"/>
      <c r="B191" s="260"/>
      <c r="C191" s="539" t="s">
        <v>457</v>
      </c>
      <c r="D191" s="540"/>
      <c r="E191" s="261">
        <v>32.48</v>
      </c>
      <c r="F191" s="262"/>
      <c r="G191" s="263"/>
      <c r="H191" s="264"/>
      <c r="I191" s="258"/>
      <c r="J191" s="265"/>
      <c r="K191" s="258"/>
      <c r="M191" s="259" t="s">
        <v>457</v>
      </c>
      <c r="O191" s="247"/>
    </row>
    <row r="192" spans="1:15" ht="12.75">
      <c r="A192" s="256"/>
      <c r="B192" s="260"/>
      <c r="C192" s="539" t="s">
        <v>458</v>
      </c>
      <c r="D192" s="540"/>
      <c r="E192" s="261">
        <v>9.2</v>
      </c>
      <c r="F192" s="262"/>
      <c r="G192" s="263"/>
      <c r="H192" s="264"/>
      <c r="I192" s="258"/>
      <c r="J192" s="265"/>
      <c r="K192" s="258"/>
      <c r="M192" s="259" t="s">
        <v>458</v>
      </c>
      <c r="O192" s="247"/>
    </row>
    <row r="193" spans="1:15" ht="12.75">
      <c r="A193" s="256"/>
      <c r="B193" s="260"/>
      <c r="C193" s="539" t="s">
        <v>459</v>
      </c>
      <c r="D193" s="540"/>
      <c r="E193" s="261">
        <v>5.36</v>
      </c>
      <c r="F193" s="262"/>
      <c r="G193" s="263"/>
      <c r="H193" s="264"/>
      <c r="I193" s="258"/>
      <c r="J193" s="265"/>
      <c r="K193" s="258"/>
      <c r="M193" s="259" t="s">
        <v>459</v>
      </c>
      <c r="O193" s="247"/>
    </row>
    <row r="194" spans="1:15" ht="12.75">
      <c r="A194" s="256"/>
      <c r="B194" s="260"/>
      <c r="C194" s="539" t="s">
        <v>460</v>
      </c>
      <c r="D194" s="540"/>
      <c r="E194" s="261">
        <v>22.084</v>
      </c>
      <c r="F194" s="262"/>
      <c r="G194" s="263"/>
      <c r="H194" s="264"/>
      <c r="I194" s="258"/>
      <c r="J194" s="265"/>
      <c r="K194" s="258"/>
      <c r="M194" s="259" t="s">
        <v>460</v>
      </c>
      <c r="O194" s="247"/>
    </row>
    <row r="195" spans="1:15" ht="12.75">
      <c r="A195" s="256"/>
      <c r="B195" s="260"/>
      <c r="C195" s="539" t="s">
        <v>461</v>
      </c>
      <c r="D195" s="540"/>
      <c r="E195" s="261">
        <v>14.608</v>
      </c>
      <c r="F195" s="262"/>
      <c r="G195" s="263"/>
      <c r="H195" s="264"/>
      <c r="I195" s="258"/>
      <c r="J195" s="265"/>
      <c r="K195" s="258"/>
      <c r="M195" s="259" t="s">
        <v>461</v>
      </c>
      <c r="O195" s="247"/>
    </row>
    <row r="196" spans="1:15" ht="12.75">
      <c r="A196" s="256"/>
      <c r="B196" s="260"/>
      <c r="C196" s="539" t="s">
        <v>462</v>
      </c>
      <c r="D196" s="540"/>
      <c r="E196" s="261">
        <v>34.404</v>
      </c>
      <c r="F196" s="262"/>
      <c r="G196" s="263"/>
      <c r="H196" s="264"/>
      <c r="I196" s="258"/>
      <c r="J196" s="265"/>
      <c r="K196" s="258"/>
      <c r="M196" s="259" t="s">
        <v>462</v>
      </c>
      <c r="O196" s="247"/>
    </row>
    <row r="197" spans="1:57" ht="12.75">
      <c r="A197" s="266"/>
      <c r="B197" s="267" t="s">
        <v>99</v>
      </c>
      <c r="C197" s="268" t="s">
        <v>439</v>
      </c>
      <c r="D197" s="269"/>
      <c r="E197" s="270"/>
      <c r="F197" s="271"/>
      <c r="G197" s="272">
        <f>SUM(G176:G196)</f>
        <v>0</v>
      </c>
      <c r="H197" s="273"/>
      <c r="I197" s="274">
        <f>SUM(I176:I196)</f>
        <v>2.436819505</v>
      </c>
      <c r="J197" s="273"/>
      <c r="K197" s="274">
        <f>SUM(K176:K196)</f>
        <v>0</v>
      </c>
      <c r="O197" s="247">
        <v>4</v>
      </c>
      <c r="BA197" s="275">
        <f>SUM(BA176:BA196)</f>
        <v>0</v>
      </c>
      <c r="BB197" s="275">
        <f>SUM(BB176:BB196)</f>
        <v>0</v>
      </c>
      <c r="BC197" s="275">
        <f>SUM(BC176:BC196)</f>
        <v>0</v>
      </c>
      <c r="BD197" s="275">
        <f>SUM(BD176:BD196)</f>
        <v>0</v>
      </c>
      <c r="BE197" s="275">
        <f>SUM(BE176:BE196)</f>
        <v>0</v>
      </c>
    </row>
    <row r="198" spans="1:15" ht="12.75">
      <c r="A198" s="237" t="s">
        <v>95</v>
      </c>
      <c r="B198" s="238" t="s">
        <v>463</v>
      </c>
      <c r="C198" s="239" t="s">
        <v>464</v>
      </c>
      <c r="D198" s="240"/>
      <c r="E198" s="241"/>
      <c r="F198" s="241"/>
      <c r="G198" s="242"/>
      <c r="H198" s="243"/>
      <c r="I198" s="244"/>
      <c r="J198" s="245"/>
      <c r="K198" s="246"/>
      <c r="O198" s="247">
        <v>1</v>
      </c>
    </row>
    <row r="199" spans="1:80" ht="12.75">
      <c r="A199" s="248">
        <v>50</v>
      </c>
      <c r="B199" s="249" t="s">
        <v>466</v>
      </c>
      <c r="C199" s="250" t="s">
        <v>467</v>
      </c>
      <c r="D199" s="251" t="s">
        <v>181</v>
      </c>
      <c r="E199" s="252">
        <v>35.06</v>
      </c>
      <c r="F199" s="252"/>
      <c r="G199" s="253">
        <f>E199*F199</f>
        <v>0</v>
      </c>
      <c r="H199" s="254">
        <v>0.00231</v>
      </c>
      <c r="I199" s="255">
        <f>E199*H199</f>
        <v>0.08098860000000001</v>
      </c>
      <c r="J199" s="254">
        <v>0</v>
      </c>
      <c r="K199" s="255">
        <f>E199*J199</f>
        <v>0</v>
      </c>
      <c r="O199" s="247">
        <v>2</v>
      </c>
      <c r="AA199" s="220">
        <v>1</v>
      </c>
      <c r="AB199" s="220">
        <v>0</v>
      </c>
      <c r="AC199" s="220">
        <v>0</v>
      </c>
      <c r="AZ199" s="220">
        <v>1</v>
      </c>
      <c r="BA199" s="220">
        <f>IF(AZ199=1,G199,0)</f>
        <v>0</v>
      </c>
      <c r="BB199" s="220">
        <f>IF(AZ199=2,G199,0)</f>
        <v>0</v>
      </c>
      <c r="BC199" s="220">
        <f>IF(AZ199=3,G199,0)</f>
        <v>0</v>
      </c>
      <c r="BD199" s="220">
        <f>IF(AZ199=4,G199,0)</f>
        <v>0</v>
      </c>
      <c r="BE199" s="220">
        <f>IF(AZ199=5,G199,0)</f>
        <v>0</v>
      </c>
      <c r="CA199" s="247">
        <v>1</v>
      </c>
      <c r="CB199" s="247">
        <v>0</v>
      </c>
    </row>
    <row r="200" spans="1:15" ht="12.75">
      <c r="A200" s="256"/>
      <c r="B200" s="260"/>
      <c r="C200" s="539" t="s">
        <v>468</v>
      </c>
      <c r="D200" s="540"/>
      <c r="E200" s="261">
        <v>9</v>
      </c>
      <c r="F200" s="262"/>
      <c r="G200" s="263"/>
      <c r="H200" s="264"/>
      <c r="I200" s="258"/>
      <c r="J200" s="265"/>
      <c r="K200" s="258"/>
      <c r="M200" s="259" t="s">
        <v>468</v>
      </c>
      <c r="O200" s="247"/>
    </row>
    <row r="201" spans="1:15" ht="12.75">
      <c r="A201" s="256"/>
      <c r="B201" s="260"/>
      <c r="C201" s="539" t="s">
        <v>469</v>
      </c>
      <c r="D201" s="540"/>
      <c r="E201" s="261">
        <v>13.75</v>
      </c>
      <c r="F201" s="262"/>
      <c r="G201" s="263"/>
      <c r="H201" s="264"/>
      <c r="I201" s="258"/>
      <c r="J201" s="265"/>
      <c r="K201" s="258"/>
      <c r="M201" s="259" t="s">
        <v>469</v>
      </c>
      <c r="O201" s="247"/>
    </row>
    <row r="202" spans="1:15" ht="12.75">
      <c r="A202" s="256"/>
      <c r="B202" s="260"/>
      <c r="C202" s="539" t="s">
        <v>470</v>
      </c>
      <c r="D202" s="540"/>
      <c r="E202" s="261">
        <v>5</v>
      </c>
      <c r="F202" s="262"/>
      <c r="G202" s="263"/>
      <c r="H202" s="264"/>
      <c r="I202" s="258"/>
      <c r="J202" s="265"/>
      <c r="K202" s="258"/>
      <c r="M202" s="259" t="s">
        <v>470</v>
      </c>
      <c r="O202" s="247"/>
    </row>
    <row r="203" spans="1:15" ht="12.75">
      <c r="A203" s="256"/>
      <c r="B203" s="260"/>
      <c r="C203" s="539" t="s">
        <v>471</v>
      </c>
      <c r="D203" s="540"/>
      <c r="E203" s="261">
        <v>7.31</v>
      </c>
      <c r="F203" s="262"/>
      <c r="G203" s="263"/>
      <c r="H203" s="264"/>
      <c r="I203" s="258"/>
      <c r="J203" s="265"/>
      <c r="K203" s="258"/>
      <c r="M203" s="259" t="s">
        <v>471</v>
      </c>
      <c r="O203" s="247"/>
    </row>
    <row r="204" spans="1:80" ht="12.75">
      <c r="A204" s="248">
        <v>51</v>
      </c>
      <c r="B204" s="249" t="s">
        <v>472</v>
      </c>
      <c r="C204" s="250" t="s">
        <v>473</v>
      </c>
      <c r="D204" s="251" t="s">
        <v>181</v>
      </c>
      <c r="E204" s="252">
        <v>35.06</v>
      </c>
      <c r="F204" s="252"/>
      <c r="G204" s="253">
        <f>E204*F204</f>
        <v>0</v>
      </c>
      <c r="H204" s="254">
        <v>0.00035</v>
      </c>
      <c r="I204" s="255">
        <f>E204*H204</f>
        <v>0.012271</v>
      </c>
      <c r="J204" s="254">
        <v>0</v>
      </c>
      <c r="K204" s="255">
        <f>E204*J204</f>
        <v>0</v>
      </c>
      <c r="O204" s="247">
        <v>2</v>
      </c>
      <c r="AA204" s="220">
        <v>1</v>
      </c>
      <c r="AB204" s="220">
        <v>1</v>
      </c>
      <c r="AC204" s="220">
        <v>1</v>
      </c>
      <c r="AZ204" s="220">
        <v>1</v>
      </c>
      <c r="BA204" s="220">
        <f>IF(AZ204=1,G204,0)</f>
        <v>0</v>
      </c>
      <c r="BB204" s="220">
        <f>IF(AZ204=2,G204,0)</f>
        <v>0</v>
      </c>
      <c r="BC204" s="220">
        <f>IF(AZ204=3,G204,0)</f>
        <v>0</v>
      </c>
      <c r="BD204" s="220">
        <f>IF(AZ204=4,G204,0)</f>
        <v>0</v>
      </c>
      <c r="BE204" s="220">
        <f>IF(AZ204=5,G204,0)</f>
        <v>0</v>
      </c>
      <c r="CA204" s="247">
        <v>1</v>
      </c>
      <c r="CB204" s="247">
        <v>1</v>
      </c>
    </row>
    <row r="205" spans="1:15" ht="12.75">
      <c r="A205" s="256"/>
      <c r="B205" s="260"/>
      <c r="C205" s="539" t="s">
        <v>468</v>
      </c>
      <c r="D205" s="540"/>
      <c r="E205" s="261">
        <v>9</v>
      </c>
      <c r="F205" s="262"/>
      <c r="G205" s="263"/>
      <c r="H205" s="264"/>
      <c r="I205" s="258"/>
      <c r="J205" s="265"/>
      <c r="K205" s="258"/>
      <c r="M205" s="259" t="s">
        <v>468</v>
      </c>
      <c r="O205" s="247"/>
    </row>
    <row r="206" spans="1:15" ht="12.75">
      <c r="A206" s="256"/>
      <c r="B206" s="260"/>
      <c r="C206" s="539" t="s">
        <v>469</v>
      </c>
      <c r="D206" s="540"/>
      <c r="E206" s="261">
        <v>13.75</v>
      </c>
      <c r="F206" s="262"/>
      <c r="G206" s="263"/>
      <c r="H206" s="264"/>
      <c r="I206" s="258"/>
      <c r="J206" s="265"/>
      <c r="K206" s="258"/>
      <c r="M206" s="259" t="s">
        <v>469</v>
      </c>
      <c r="O206" s="247"/>
    </row>
    <row r="207" spans="1:15" ht="12.75">
      <c r="A207" s="256"/>
      <c r="B207" s="260"/>
      <c r="C207" s="539" t="s">
        <v>470</v>
      </c>
      <c r="D207" s="540"/>
      <c r="E207" s="261">
        <v>5</v>
      </c>
      <c r="F207" s="262"/>
      <c r="G207" s="263"/>
      <c r="H207" s="264"/>
      <c r="I207" s="258"/>
      <c r="J207" s="265"/>
      <c r="K207" s="258"/>
      <c r="M207" s="259" t="s">
        <v>470</v>
      </c>
      <c r="O207" s="247"/>
    </row>
    <row r="208" spans="1:15" ht="12.75">
      <c r="A208" s="256"/>
      <c r="B208" s="260"/>
      <c r="C208" s="539" t="s">
        <v>471</v>
      </c>
      <c r="D208" s="540"/>
      <c r="E208" s="261">
        <v>7.31</v>
      </c>
      <c r="F208" s="262"/>
      <c r="G208" s="263"/>
      <c r="H208" s="264"/>
      <c r="I208" s="258"/>
      <c r="J208" s="265"/>
      <c r="K208" s="258"/>
      <c r="M208" s="259" t="s">
        <v>471</v>
      </c>
      <c r="O208" s="247"/>
    </row>
    <row r="209" spans="1:80" ht="12.75">
      <c r="A209" s="248">
        <v>52</v>
      </c>
      <c r="B209" s="249" t="s">
        <v>474</v>
      </c>
      <c r="C209" s="250" t="s">
        <v>475</v>
      </c>
      <c r="D209" s="251" t="s">
        <v>181</v>
      </c>
      <c r="E209" s="252">
        <v>31.1005</v>
      </c>
      <c r="F209" s="252"/>
      <c r="G209" s="253">
        <f>E209*F209</f>
        <v>0</v>
      </c>
      <c r="H209" s="254">
        <v>4E-05</v>
      </c>
      <c r="I209" s="255">
        <f>E209*H209</f>
        <v>0.0012440200000000002</v>
      </c>
      <c r="J209" s="254">
        <v>0</v>
      </c>
      <c r="K209" s="255">
        <f>E209*J209</f>
        <v>0</v>
      </c>
      <c r="O209" s="247">
        <v>2</v>
      </c>
      <c r="AA209" s="220">
        <v>1</v>
      </c>
      <c r="AB209" s="220">
        <v>1</v>
      </c>
      <c r="AC209" s="220">
        <v>1</v>
      </c>
      <c r="AZ209" s="220">
        <v>1</v>
      </c>
      <c r="BA209" s="220">
        <f>IF(AZ209=1,G209,0)</f>
        <v>0</v>
      </c>
      <c r="BB209" s="220">
        <f>IF(AZ209=2,G209,0)</f>
        <v>0</v>
      </c>
      <c r="BC209" s="220">
        <f>IF(AZ209=3,G209,0)</f>
        <v>0</v>
      </c>
      <c r="BD209" s="220">
        <f>IF(AZ209=4,G209,0)</f>
        <v>0</v>
      </c>
      <c r="BE209" s="220">
        <f>IF(AZ209=5,G209,0)</f>
        <v>0</v>
      </c>
      <c r="CA209" s="247">
        <v>1</v>
      </c>
      <c r="CB209" s="247">
        <v>1</v>
      </c>
    </row>
    <row r="210" spans="1:15" ht="12.75">
      <c r="A210" s="256"/>
      <c r="B210" s="260"/>
      <c r="C210" s="539" t="s">
        <v>476</v>
      </c>
      <c r="D210" s="540"/>
      <c r="E210" s="261">
        <v>7.26</v>
      </c>
      <c r="F210" s="262"/>
      <c r="G210" s="263"/>
      <c r="H210" s="264"/>
      <c r="I210" s="258"/>
      <c r="J210" s="265"/>
      <c r="K210" s="258"/>
      <c r="M210" s="259" t="s">
        <v>476</v>
      </c>
      <c r="O210" s="247"/>
    </row>
    <row r="211" spans="1:15" ht="12.75">
      <c r="A211" s="256"/>
      <c r="B211" s="260"/>
      <c r="C211" s="539" t="s">
        <v>477</v>
      </c>
      <c r="D211" s="540"/>
      <c r="E211" s="261">
        <v>9.45</v>
      </c>
      <c r="F211" s="262"/>
      <c r="G211" s="263"/>
      <c r="H211" s="264"/>
      <c r="I211" s="258"/>
      <c r="J211" s="265"/>
      <c r="K211" s="258"/>
      <c r="M211" s="259" t="s">
        <v>477</v>
      </c>
      <c r="O211" s="247"/>
    </row>
    <row r="212" spans="1:15" ht="12.75">
      <c r="A212" s="256"/>
      <c r="B212" s="260"/>
      <c r="C212" s="539" t="s">
        <v>478</v>
      </c>
      <c r="D212" s="540"/>
      <c r="E212" s="261">
        <v>2.2575</v>
      </c>
      <c r="F212" s="262"/>
      <c r="G212" s="263"/>
      <c r="H212" s="264"/>
      <c r="I212" s="258"/>
      <c r="J212" s="265"/>
      <c r="K212" s="258"/>
      <c r="M212" s="259" t="s">
        <v>478</v>
      </c>
      <c r="O212" s="247"/>
    </row>
    <row r="213" spans="1:15" ht="12.75">
      <c r="A213" s="256"/>
      <c r="B213" s="260"/>
      <c r="C213" s="539" t="s">
        <v>479</v>
      </c>
      <c r="D213" s="540"/>
      <c r="E213" s="261">
        <v>5.334</v>
      </c>
      <c r="F213" s="262"/>
      <c r="G213" s="263"/>
      <c r="H213" s="264"/>
      <c r="I213" s="258"/>
      <c r="J213" s="265"/>
      <c r="K213" s="258"/>
      <c r="M213" s="259" t="s">
        <v>479</v>
      </c>
      <c r="O213" s="247"/>
    </row>
    <row r="214" spans="1:15" ht="12.75">
      <c r="A214" s="256"/>
      <c r="B214" s="260"/>
      <c r="C214" s="539" t="s">
        <v>480</v>
      </c>
      <c r="D214" s="540"/>
      <c r="E214" s="261">
        <v>3.144</v>
      </c>
      <c r="F214" s="262"/>
      <c r="G214" s="263"/>
      <c r="H214" s="264"/>
      <c r="I214" s="258"/>
      <c r="J214" s="265"/>
      <c r="K214" s="258"/>
      <c r="M214" s="259" t="s">
        <v>480</v>
      </c>
      <c r="O214" s="247"/>
    </row>
    <row r="215" spans="1:15" ht="12.75">
      <c r="A215" s="256"/>
      <c r="B215" s="260"/>
      <c r="C215" s="539" t="s">
        <v>481</v>
      </c>
      <c r="D215" s="540"/>
      <c r="E215" s="261">
        <v>3.655</v>
      </c>
      <c r="F215" s="262"/>
      <c r="G215" s="263"/>
      <c r="H215" s="264"/>
      <c r="I215" s="258"/>
      <c r="J215" s="265"/>
      <c r="K215" s="258"/>
      <c r="M215" s="259" t="s">
        <v>481</v>
      </c>
      <c r="O215" s="247"/>
    </row>
    <row r="216" spans="1:80" ht="12.75">
      <c r="A216" s="248">
        <v>53</v>
      </c>
      <c r="B216" s="249" t="s">
        <v>482</v>
      </c>
      <c r="C216" s="250" t="s">
        <v>483</v>
      </c>
      <c r="D216" s="251" t="s">
        <v>201</v>
      </c>
      <c r="E216" s="252">
        <v>80</v>
      </c>
      <c r="F216" s="252"/>
      <c r="G216" s="253">
        <f>E216*F216</f>
        <v>0</v>
      </c>
      <c r="H216" s="254">
        <v>0.00028</v>
      </c>
      <c r="I216" s="255">
        <f>E216*H216</f>
        <v>0.022399999999999996</v>
      </c>
      <c r="J216" s="254">
        <v>0</v>
      </c>
      <c r="K216" s="255">
        <f>E216*J216</f>
        <v>0</v>
      </c>
      <c r="O216" s="247">
        <v>2</v>
      </c>
      <c r="AA216" s="220">
        <v>1</v>
      </c>
      <c r="AB216" s="220">
        <v>1</v>
      </c>
      <c r="AC216" s="220">
        <v>1</v>
      </c>
      <c r="AZ216" s="220">
        <v>1</v>
      </c>
      <c r="BA216" s="220">
        <f>IF(AZ216=1,G216,0)</f>
        <v>0</v>
      </c>
      <c r="BB216" s="220">
        <f>IF(AZ216=2,G216,0)</f>
        <v>0</v>
      </c>
      <c r="BC216" s="220">
        <f>IF(AZ216=3,G216,0)</f>
        <v>0</v>
      </c>
      <c r="BD216" s="220">
        <f>IF(AZ216=4,G216,0)</f>
        <v>0</v>
      </c>
      <c r="BE216" s="220">
        <f>IF(AZ216=5,G216,0)</f>
        <v>0</v>
      </c>
      <c r="CA216" s="247">
        <v>1</v>
      </c>
      <c r="CB216" s="247">
        <v>1</v>
      </c>
    </row>
    <row r="217" spans="1:80" ht="20.4">
      <c r="A217" s="248">
        <v>54</v>
      </c>
      <c r="B217" s="249" t="s">
        <v>484</v>
      </c>
      <c r="C217" s="250" t="s">
        <v>485</v>
      </c>
      <c r="D217" s="251" t="s">
        <v>181</v>
      </c>
      <c r="E217" s="252">
        <v>18.75</v>
      </c>
      <c r="F217" s="252"/>
      <c r="G217" s="253">
        <f>E217*F217</f>
        <v>0</v>
      </c>
      <c r="H217" s="254">
        <v>0.01253</v>
      </c>
      <c r="I217" s="255">
        <f>E217*H217</f>
        <v>0.2349375</v>
      </c>
      <c r="J217" s="254">
        <v>0</v>
      </c>
      <c r="K217" s="255">
        <f>E217*J217</f>
        <v>0</v>
      </c>
      <c r="O217" s="247">
        <v>2</v>
      </c>
      <c r="AA217" s="220">
        <v>1</v>
      </c>
      <c r="AB217" s="220">
        <v>1</v>
      </c>
      <c r="AC217" s="220">
        <v>1</v>
      </c>
      <c r="AZ217" s="220">
        <v>1</v>
      </c>
      <c r="BA217" s="220">
        <f>IF(AZ217=1,G217,0)</f>
        <v>0</v>
      </c>
      <c r="BB217" s="220">
        <f>IF(AZ217=2,G217,0)</f>
        <v>0</v>
      </c>
      <c r="BC217" s="220">
        <f>IF(AZ217=3,G217,0)</f>
        <v>0</v>
      </c>
      <c r="BD217" s="220">
        <f>IF(AZ217=4,G217,0)</f>
        <v>0</v>
      </c>
      <c r="BE217" s="220">
        <f>IF(AZ217=5,G217,0)</f>
        <v>0</v>
      </c>
      <c r="CA217" s="247">
        <v>1</v>
      </c>
      <c r="CB217" s="247">
        <v>1</v>
      </c>
    </row>
    <row r="218" spans="1:15" ht="12.75">
      <c r="A218" s="256"/>
      <c r="B218" s="257"/>
      <c r="C218" s="546" t="s">
        <v>486</v>
      </c>
      <c r="D218" s="547"/>
      <c r="E218" s="547"/>
      <c r="F218" s="547"/>
      <c r="G218" s="548"/>
      <c r="I218" s="258"/>
      <c r="K218" s="258"/>
      <c r="L218" s="259" t="s">
        <v>486</v>
      </c>
      <c r="O218" s="247">
        <v>3</v>
      </c>
    </row>
    <row r="219" spans="1:15" ht="12.75">
      <c r="A219" s="256"/>
      <c r="B219" s="257"/>
      <c r="C219" s="546"/>
      <c r="D219" s="547"/>
      <c r="E219" s="547"/>
      <c r="F219" s="547"/>
      <c r="G219" s="548"/>
      <c r="I219" s="258"/>
      <c r="K219" s="258"/>
      <c r="L219" s="259"/>
      <c r="O219" s="247">
        <v>3</v>
      </c>
    </row>
    <row r="220" spans="1:15" ht="12.75">
      <c r="A220" s="256"/>
      <c r="B220" s="257"/>
      <c r="C220" s="546" t="s">
        <v>487</v>
      </c>
      <c r="D220" s="547"/>
      <c r="E220" s="547"/>
      <c r="F220" s="547"/>
      <c r="G220" s="548"/>
      <c r="I220" s="258"/>
      <c r="K220" s="258"/>
      <c r="L220" s="259" t="s">
        <v>487</v>
      </c>
      <c r="O220" s="247">
        <v>3</v>
      </c>
    </row>
    <row r="221" spans="1:15" ht="12.75">
      <c r="A221" s="256"/>
      <c r="B221" s="260"/>
      <c r="C221" s="539" t="s">
        <v>469</v>
      </c>
      <c r="D221" s="540"/>
      <c r="E221" s="261">
        <v>13.75</v>
      </c>
      <c r="F221" s="262"/>
      <c r="G221" s="263"/>
      <c r="H221" s="264"/>
      <c r="I221" s="258"/>
      <c r="J221" s="265"/>
      <c r="K221" s="258"/>
      <c r="M221" s="259" t="s">
        <v>469</v>
      </c>
      <c r="O221" s="247"/>
    </row>
    <row r="222" spans="1:15" ht="12.75">
      <c r="A222" s="256"/>
      <c r="B222" s="260"/>
      <c r="C222" s="539" t="s">
        <v>470</v>
      </c>
      <c r="D222" s="540"/>
      <c r="E222" s="261">
        <v>5</v>
      </c>
      <c r="F222" s="262"/>
      <c r="G222" s="263"/>
      <c r="H222" s="264"/>
      <c r="I222" s="258"/>
      <c r="J222" s="265"/>
      <c r="K222" s="258"/>
      <c r="M222" s="259" t="s">
        <v>470</v>
      </c>
      <c r="O222" s="247"/>
    </row>
    <row r="223" spans="1:80" ht="20.4">
      <c r="A223" s="248">
        <v>55</v>
      </c>
      <c r="B223" s="249" t="s">
        <v>488</v>
      </c>
      <c r="C223" s="250" t="s">
        <v>489</v>
      </c>
      <c r="D223" s="251" t="s">
        <v>181</v>
      </c>
      <c r="E223" s="252">
        <v>9</v>
      </c>
      <c r="F223" s="252"/>
      <c r="G223" s="253">
        <f>E223*F223</f>
        <v>0</v>
      </c>
      <c r="H223" s="254">
        <v>0.02843</v>
      </c>
      <c r="I223" s="255">
        <f>E223*H223</f>
        <v>0.25587</v>
      </c>
      <c r="J223" s="254">
        <v>0</v>
      </c>
      <c r="K223" s="255">
        <f>E223*J223</f>
        <v>0</v>
      </c>
      <c r="O223" s="247">
        <v>2</v>
      </c>
      <c r="AA223" s="220">
        <v>1</v>
      </c>
      <c r="AB223" s="220">
        <v>1</v>
      </c>
      <c r="AC223" s="220">
        <v>1</v>
      </c>
      <c r="AZ223" s="220">
        <v>1</v>
      </c>
      <c r="BA223" s="220">
        <f>IF(AZ223=1,G223,0)</f>
        <v>0</v>
      </c>
      <c r="BB223" s="220">
        <f>IF(AZ223=2,G223,0)</f>
        <v>0</v>
      </c>
      <c r="BC223" s="220">
        <f>IF(AZ223=3,G223,0)</f>
        <v>0</v>
      </c>
      <c r="BD223" s="220">
        <f>IF(AZ223=4,G223,0)</f>
        <v>0</v>
      </c>
      <c r="BE223" s="220">
        <f>IF(AZ223=5,G223,0)</f>
        <v>0</v>
      </c>
      <c r="CA223" s="247">
        <v>1</v>
      </c>
      <c r="CB223" s="247">
        <v>1</v>
      </c>
    </row>
    <row r="224" spans="1:15" ht="12.75">
      <c r="A224" s="256"/>
      <c r="B224" s="257"/>
      <c r="C224" s="546" t="s">
        <v>490</v>
      </c>
      <c r="D224" s="547"/>
      <c r="E224" s="547"/>
      <c r="F224" s="547"/>
      <c r="G224" s="548"/>
      <c r="I224" s="258"/>
      <c r="K224" s="258"/>
      <c r="L224" s="259" t="s">
        <v>490</v>
      </c>
      <c r="O224" s="247">
        <v>3</v>
      </c>
    </row>
    <row r="225" spans="1:15" ht="12.75">
      <c r="A225" s="256"/>
      <c r="B225" s="257"/>
      <c r="C225" s="546"/>
      <c r="D225" s="547"/>
      <c r="E225" s="547"/>
      <c r="F225" s="547"/>
      <c r="G225" s="548"/>
      <c r="I225" s="258"/>
      <c r="K225" s="258"/>
      <c r="L225" s="259"/>
      <c r="O225" s="247">
        <v>3</v>
      </c>
    </row>
    <row r="226" spans="1:15" ht="12.75">
      <c r="A226" s="256"/>
      <c r="B226" s="257"/>
      <c r="C226" s="546" t="s">
        <v>491</v>
      </c>
      <c r="D226" s="547"/>
      <c r="E226" s="547"/>
      <c r="F226" s="547"/>
      <c r="G226" s="548"/>
      <c r="I226" s="258"/>
      <c r="K226" s="258"/>
      <c r="L226" s="259" t="s">
        <v>491</v>
      </c>
      <c r="O226" s="247">
        <v>3</v>
      </c>
    </row>
    <row r="227" spans="1:15" ht="12.75">
      <c r="A227" s="256"/>
      <c r="B227" s="260"/>
      <c r="C227" s="539" t="s">
        <v>468</v>
      </c>
      <c r="D227" s="540"/>
      <c r="E227" s="261">
        <v>9</v>
      </c>
      <c r="F227" s="262"/>
      <c r="G227" s="263"/>
      <c r="H227" s="264"/>
      <c r="I227" s="258"/>
      <c r="J227" s="265"/>
      <c r="K227" s="258"/>
      <c r="M227" s="259" t="s">
        <v>468</v>
      </c>
      <c r="O227" s="247"/>
    </row>
    <row r="228" spans="1:80" ht="20.4">
      <c r="A228" s="248">
        <v>56</v>
      </c>
      <c r="B228" s="249" t="s">
        <v>492</v>
      </c>
      <c r="C228" s="250" t="s">
        <v>493</v>
      </c>
      <c r="D228" s="251" t="s">
        <v>181</v>
      </c>
      <c r="E228" s="252">
        <v>7.31</v>
      </c>
      <c r="F228" s="252"/>
      <c r="G228" s="253">
        <f>E228*F228</f>
        <v>0</v>
      </c>
      <c r="H228" s="254">
        <v>0.00367</v>
      </c>
      <c r="I228" s="255">
        <f>E228*H228</f>
        <v>0.0268277</v>
      </c>
      <c r="J228" s="254">
        <v>0</v>
      </c>
      <c r="K228" s="255">
        <f>E228*J228</f>
        <v>0</v>
      </c>
      <c r="O228" s="247">
        <v>2</v>
      </c>
      <c r="AA228" s="220">
        <v>1</v>
      </c>
      <c r="AB228" s="220">
        <v>1</v>
      </c>
      <c r="AC228" s="220">
        <v>1</v>
      </c>
      <c r="AZ228" s="220">
        <v>1</v>
      </c>
      <c r="BA228" s="220">
        <f>IF(AZ228=1,G228,0)</f>
        <v>0</v>
      </c>
      <c r="BB228" s="220">
        <f>IF(AZ228=2,G228,0)</f>
        <v>0</v>
      </c>
      <c r="BC228" s="220">
        <f>IF(AZ228=3,G228,0)</f>
        <v>0</v>
      </c>
      <c r="BD228" s="220">
        <f>IF(AZ228=4,G228,0)</f>
        <v>0</v>
      </c>
      <c r="BE228" s="220">
        <f>IF(AZ228=5,G228,0)</f>
        <v>0</v>
      </c>
      <c r="CA228" s="247">
        <v>1</v>
      </c>
      <c r="CB228" s="247">
        <v>1</v>
      </c>
    </row>
    <row r="229" spans="1:15" ht="12.75">
      <c r="A229" s="256"/>
      <c r="B229" s="260"/>
      <c r="C229" s="539" t="s">
        <v>471</v>
      </c>
      <c r="D229" s="540"/>
      <c r="E229" s="261">
        <v>7.31</v>
      </c>
      <c r="F229" s="262"/>
      <c r="G229" s="263"/>
      <c r="H229" s="264"/>
      <c r="I229" s="258"/>
      <c r="J229" s="265"/>
      <c r="K229" s="258"/>
      <c r="M229" s="259" t="s">
        <v>471</v>
      </c>
      <c r="O229" s="247"/>
    </row>
    <row r="230" spans="1:80" ht="20.4">
      <c r="A230" s="248">
        <v>57</v>
      </c>
      <c r="B230" s="249" t="s">
        <v>494</v>
      </c>
      <c r="C230" s="250" t="s">
        <v>495</v>
      </c>
      <c r="D230" s="251" t="s">
        <v>181</v>
      </c>
      <c r="E230" s="252">
        <v>288.7</v>
      </c>
      <c r="F230" s="252"/>
      <c r="G230" s="253">
        <f>E230*F230</f>
        <v>0</v>
      </c>
      <c r="H230" s="254">
        <v>0.02</v>
      </c>
      <c r="I230" s="255">
        <f>E230*H230</f>
        <v>5.774</v>
      </c>
      <c r="J230" s="254"/>
      <c r="K230" s="255">
        <f>E230*J230</f>
        <v>0</v>
      </c>
      <c r="O230" s="247">
        <v>2</v>
      </c>
      <c r="AA230" s="220">
        <v>12</v>
      </c>
      <c r="AB230" s="220">
        <v>0</v>
      </c>
      <c r="AC230" s="220">
        <v>145</v>
      </c>
      <c r="AZ230" s="220">
        <v>1</v>
      </c>
      <c r="BA230" s="220">
        <f>IF(AZ230=1,G230,0)</f>
        <v>0</v>
      </c>
      <c r="BB230" s="220">
        <f>IF(AZ230=2,G230,0)</f>
        <v>0</v>
      </c>
      <c r="BC230" s="220">
        <f>IF(AZ230=3,G230,0)</f>
        <v>0</v>
      </c>
      <c r="BD230" s="220">
        <f>IF(AZ230=4,G230,0)</f>
        <v>0</v>
      </c>
      <c r="BE230" s="220">
        <f>IF(AZ230=5,G230,0)</f>
        <v>0</v>
      </c>
      <c r="CA230" s="247">
        <v>12</v>
      </c>
      <c r="CB230" s="247">
        <v>0</v>
      </c>
    </row>
    <row r="231" spans="1:15" ht="12.75">
      <c r="A231" s="256"/>
      <c r="B231" s="260"/>
      <c r="C231" s="539" t="s">
        <v>496</v>
      </c>
      <c r="D231" s="540"/>
      <c r="E231" s="261">
        <v>3.5</v>
      </c>
      <c r="F231" s="262"/>
      <c r="G231" s="263"/>
      <c r="H231" s="264"/>
      <c r="I231" s="258"/>
      <c r="J231" s="265"/>
      <c r="K231" s="258"/>
      <c r="M231" s="259" t="s">
        <v>496</v>
      </c>
      <c r="O231" s="247"/>
    </row>
    <row r="232" spans="1:15" ht="12.75">
      <c r="A232" s="256"/>
      <c r="B232" s="260"/>
      <c r="C232" s="539" t="s">
        <v>468</v>
      </c>
      <c r="D232" s="540"/>
      <c r="E232" s="261">
        <v>9</v>
      </c>
      <c r="F232" s="262"/>
      <c r="G232" s="263"/>
      <c r="H232" s="264"/>
      <c r="I232" s="258"/>
      <c r="J232" s="265"/>
      <c r="K232" s="258"/>
      <c r="M232" s="259" t="s">
        <v>468</v>
      </c>
      <c r="O232" s="247"/>
    </row>
    <row r="233" spans="1:15" ht="12.75">
      <c r="A233" s="256"/>
      <c r="B233" s="260"/>
      <c r="C233" s="539" t="s">
        <v>497</v>
      </c>
      <c r="D233" s="540"/>
      <c r="E233" s="261">
        <v>179</v>
      </c>
      <c r="F233" s="262"/>
      <c r="G233" s="263"/>
      <c r="H233" s="264"/>
      <c r="I233" s="258"/>
      <c r="J233" s="265"/>
      <c r="K233" s="258"/>
      <c r="M233" s="259" t="s">
        <v>497</v>
      </c>
      <c r="O233" s="247"/>
    </row>
    <row r="234" spans="1:15" ht="12.75">
      <c r="A234" s="256"/>
      <c r="B234" s="260"/>
      <c r="C234" s="539" t="s">
        <v>498</v>
      </c>
      <c r="D234" s="540"/>
      <c r="E234" s="261">
        <v>70</v>
      </c>
      <c r="F234" s="262"/>
      <c r="G234" s="263"/>
      <c r="H234" s="264"/>
      <c r="I234" s="258"/>
      <c r="J234" s="265"/>
      <c r="K234" s="258"/>
      <c r="M234" s="259" t="s">
        <v>498</v>
      </c>
      <c r="O234" s="247"/>
    </row>
    <row r="235" spans="1:15" ht="12.75">
      <c r="A235" s="256"/>
      <c r="B235" s="260"/>
      <c r="C235" s="539" t="s">
        <v>499</v>
      </c>
      <c r="D235" s="540"/>
      <c r="E235" s="261">
        <v>11</v>
      </c>
      <c r="F235" s="262"/>
      <c r="G235" s="263"/>
      <c r="H235" s="264"/>
      <c r="I235" s="258"/>
      <c r="J235" s="265"/>
      <c r="K235" s="258"/>
      <c r="M235" s="259" t="s">
        <v>499</v>
      </c>
      <c r="O235" s="247"/>
    </row>
    <row r="236" spans="1:15" ht="12.75">
      <c r="A236" s="256"/>
      <c r="B236" s="260"/>
      <c r="C236" s="539" t="s">
        <v>500</v>
      </c>
      <c r="D236" s="540"/>
      <c r="E236" s="261">
        <v>16.2</v>
      </c>
      <c r="F236" s="262"/>
      <c r="G236" s="263"/>
      <c r="H236" s="264"/>
      <c r="I236" s="258"/>
      <c r="J236" s="265"/>
      <c r="K236" s="258"/>
      <c r="M236" s="259" t="s">
        <v>500</v>
      </c>
      <c r="O236" s="247"/>
    </row>
    <row r="237" spans="1:57" ht="12.75">
      <c r="A237" s="266"/>
      <c r="B237" s="267" t="s">
        <v>99</v>
      </c>
      <c r="C237" s="268" t="s">
        <v>465</v>
      </c>
      <c r="D237" s="269"/>
      <c r="E237" s="270"/>
      <c r="F237" s="271"/>
      <c r="G237" s="272">
        <f>SUM(G198:G236)</f>
        <v>0</v>
      </c>
      <c r="H237" s="273"/>
      <c r="I237" s="274">
        <f>SUM(I198:I236)</f>
        <v>6.40853882</v>
      </c>
      <c r="J237" s="273"/>
      <c r="K237" s="274">
        <f>SUM(K198:K236)</f>
        <v>0</v>
      </c>
      <c r="O237" s="247">
        <v>4</v>
      </c>
      <c r="BA237" s="275">
        <f>SUM(BA198:BA236)</f>
        <v>0</v>
      </c>
      <c r="BB237" s="275">
        <f>SUM(BB198:BB236)</f>
        <v>0</v>
      </c>
      <c r="BC237" s="275">
        <f>SUM(BC198:BC236)</f>
        <v>0</v>
      </c>
      <c r="BD237" s="275">
        <f>SUM(BD198:BD236)</f>
        <v>0</v>
      </c>
      <c r="BE237" s="275">
        <f>SUM(BE198:BE236)</f>
        <v>0</v>
      </c>
    </row>
    <row r="238" spans="1:15" ht="12.75">
      <c r="A238" s="237" t="s">
        <v>95</v>
      </c>
      <c r="B238" s="238" t="s">
        <v>501</v>
      </c>
      <c r="C238" s="239" t="s">
        <v>502</v>
      </c>
      <c r="D238" s="240"/>
      <c r="E238" s="241"/>
      <c r="F238" s="241"/>
      <c r="G238" s="242"/>
      <c r="H238" s="243"/>
      <c r="I238" s="244"/>
      <c r="J238" s="245"/>
      <c r="K238" s="246"/>
      <c r="O238" s="247">
        <v>1</v>
      </c>
    </row>
    <row r="239" spans="1:80" ht="12.75">
      <c r="A239" s="248">
        <v>58</v>
      </c>
      <c r="B239" s="249" t="s">
        <v>504</v>
      </c>
      <c r="C239" s="250" t="s">
        <v>505</v>
      </c>
      <c r="D239" s="251" t="s">
        <v>149</v>
      </c>
      <c r="E239" s="252">
        <v>1.027</v>
      </c>
      <c r="F239" s="252"/>
      <c r="G239" s="253">
        <f>E239*F239</f>
        <v>0</v>
      </c>
      <c r="H239" s="254">
        <v>2.525</v>
      </c>
      <c r="I239" s="255">
        <f>E239*H239</f>
        <v>2.5931749999999996</v>
      </c>
      <c r="J239" s="254">
        <v>0</v>
      </c>
      <c r="K239" s="255">
        <f>E239*J239</f>
        <v>0</v>
      </c>
      <c r="O239" s="247">
        <v>2</v>
      </c>
      <c r="AA239" s="220">
        <v>1</v>
      </c>
      <c r="AB239" s="220">
        <v>1</v>
      </c>
      <c r="AC239" s="220">
        <v>1</v>
      </c>
      <c r="AZ239" s="220">
        <v>1</v>
      </c>
      <c r="BA239" s="220">
        <f>IF(AZ239=1,G239,0)</f>
        <v>0</v>
      </c>
      <c r="BB239" s="220">
        <f>IF(AZ239=2,G239,0)</f>
        <v>0</v>
      </c>
      <c r="BC239" s="220">
        <f>IF(AZ239=3,G239,0)</f>
        <v>0</v>
      </c>
      <c r="BD239" s="220">
        <f>IF(AZ239=4,G239,0)</f>
        <v>0</v>
      </c>
      <c r="BE239" s="220">
        <f>IF(AZ239=5,G239,0)</f>
        <v>0</v>
      </c>
      <c r="CA239" s="247">
        <v>1</v>
      </c>
      <c r="CB239" s="247">
        <v>1</v>
      </c>
    </row>
    <row r="240" spans="1:15" ht="12.75">
      <c r="A240" s="256"/>
      <c r="B240" s="260"/>
      <c r="C240" s="539" t="s">
        <v>506</v>
      </c>
      <c r="D240" s="540"/>
      <c r="E240" s="261">
        <v>0.761</v>
      </c>
      <c r="F240" s="262"/>
      <c r="G240" s="263"/>
      <c r="H240" s="264"/>
      <c r="I240" s="258"/>
      <c r="J240" s="265"/>
      <c r="K240" s="258"/>
      <c r="M240" s="259" t="s">
        <v>506</v>
      </c>
      <c r="O240" s="247"/>
    </row>
    <row r="241" spans="1:15" ht="12.75">
      <c r="A241" s="256"/>
      <c r="B241" s="260"/>
      <c r="C241" s="539" t="s">
        <v>507</v>
      </c>
      <c r="D241" s="540"/>
      <c r="E241" s="261">
        <v>0.266</v>
      </c>
      <c r="F241" s="262"/>
      <c r="G241" s="263"/>
      <c r="H241" s="264"/>
      <c r="I241" s="258"/>
      <c r="J241" s="265"/>
      <c r="K241" s="258"/>
      <c r="M241" s="259" t="s">
        <v>507</v>
      </c>
      <c r="O241" s="247"/>
    </row>
    <row r="242" spans="1:80" ht="12.75">
      <c r="A242" s="248">
        <v>59</v>
      </c>
      <c r="B242" s="249" t="s">
        <v>508</v>
      </c>
      <c r="C242" s="250" t="s">
        <v>509</v>
      </c>
      <c r="D242" s="251" t="s">
        <v>181</v>
      </c>
      <c r="E242" s="252">
        <v>95.7</v>
      </c>
      <c r="F242" s="252"/>
      <c r="G242" s="253">
        <f>E242*F242</f>
        <v>0</v>
      </c>
      <c r="H242" s="254">
        <v>0.1</v>
      </c>
      <c r="I242" s="255">
        <f>E242*H242</f>
        <v>9.57</v>
      </c>
      <c r="J242" s="254">
        <v>0</v>
      </c>
      <c r="K242" s="255">
        <f>E242*J242</f>
        <v>0</v>
      </c>
      <c r="O242" s="247">
        <v>2</v>
      </c>
      <c r="AA242" s="220">
        <v>1</v>
      </c>
      <c r="AB242" s="220">
        <v>0</v>
      </c>
      <c r="AC242" s="220">
        <v>0</v>
      </c>
      <c r="AZ242" s="220">
        <v>1</v>
      </c>
      <c r="BA242" s="220">
        <f>IF(AZ242=1,G242,0)</f>
        <v>0</v>
      </c>
      <c r="BB242" s="220">
        <f>IF(AZ242=2,G242,0)</f>
        <v>0</v>
      </c>
      <c r="BC242" s="220">
        <f>IF(AZ242=3,G242,0)</f>
        <v>0</v>
      </c>
      <c r="BD242" s="220">
        <f>IF(AZ242=4,G242,0)</f>
        <v>0</v>
      </c>
      <c r="BE242" s="220">
        <f>IF(AZ242=5,G242,0)</f>
        <v>0</v>
      </c>
      <c r="CA242" s="247">
        <v>1</v>
      </c>
      <c r="CB242" s="247">
        <v>0</v>
      </c>
    </row>
    <row r="243" spans="1:57" ht="12.75">
      <c r="A243" s="266"/>
      <c r="B243" s="267" t="s">
        <v>99</v>
      </c>
      <c r="C243" s="268" t="s">
        <v>503</v>
      </c>
      <c r="D243" s="269"/>
      <c r="E243" s="270"/>
      <c r="F243" s="271"/>
      <c r="G243" s="272">
        <f>SUM(G238:G242)</f>
        <v>0</v>
      </c>
      <c r="H243" s="273"/>
      <c r="I243" s="274">
        <f>SUM(I238:I242)</f>
        <v>12.163174999999999</v>
      </c>
      <c r="J243" s="273"/>
      <c r="K243" s="274">
        <f>SUM(K238:K242)</f>
        <v>0</v>
      </c>
      <c r="O243" s="247">
        <v>4</v>
      </c>
      <c r="BA243" s="275">
        <f>SUM(BA238:BA242)</f>
        <v>0</v>
      </c>
      <c r="BB243" s="275">
        <f>SUM(BB238:BB242)</f>
        <v>0</v>
      </c>
      <c r="BC243" s="275">
        <f>SUM(BC238:BC242)</f>
        <v>0</v>
      </c>
      <c r="BD243" s="275">
        <f>SUM(BD238:BD242)</f>
        <v>0</v>
      </c>
      <c r="BE243" s="275">
        <f>SUM(BE238:BE242)</f>
        <v>0</v>
      </c>
    </row>
    <row r="244" spans="1:15" ht="12.75">
      <c r="A244" s="237" t="s">
        <v>95</v>
      </c>
      <c r="B244" s="238" t="s">
        <v>510</v>
      </c>
      <c r="C244" s="239" t="s">
        <v>511</v>
      </c>
      <c r="D244" s="240"/>
      <c r="E244" s="241"/>
      <c r="F244" s="241"/>
      <c r="G244" s="242"/>
      <c r="H244" s="243"/>
      <c r="I244" s="244"/>
      <c r="J244" s="245"/>
      <c r="K244" s="246"/>
      <c r="O244" s="247">
        <v>1</v>
      </c>
    </row>
    <row r="245" spans="1:80" ht="20.4">
      <c r="A245" s="248">
        <v>60</v>
      </c>
      <c r="B245" s="249" t="s">
        <v>513</v>
      </c>
      <c r="C245" s="250" t="s">
        <v>514</v>
      </c>
      <c r="D245" s="251" t="s">
        <v>201</v>
      </c>
      <c r="E245" s="252">
        <v>14.5</v>
      </c>
      <c r="F245" s="252"/>
      <c r="G245" s="253">
        <f>E245*F245</f>
        <v>0</v>
      </c>
      <c r="H245" s="254">
        <v>0.01012</v>
      </c>
      <c r="I245" s="255">
        <f>E245*H245</f>
        <v>0.14674</v>
      </c>
      <c r="J245" s="254">
        <v>0</v>
      </c>
      <c r="K245" s="255">
        <f>E245*J245</f>
        <v>0</v>
      </c>
      <c r="O245" s="247">
        <v>2</v>
      </c>
      <c r="AA245" s="220">
        <v>1</v>
      </c>
      <c r="AB245" s="220">
        <v>1</v>
      </c>
      <c r="AC245" s="220">
        <v>1</v>
      </c>
      <c r="AZ245" s="220">
        <v>1</v>
      </c>
      <c r="BA245" s="220">
        <f>IF(AZ245=1,G245,0)</f>
        <v>0</v>
      </c>
      <c r="BB245" s="220">
        <f>IF(AZ245=2,G245,0)</f>
        <v>0</v>
      </c>
      <c r="BC245" s="220">
        <f>IF(AZ245=3,G245,0)</f>
        <v>0</v>
      </c>
      <c r="BD245" s="220">
        <f>IF(AZ245=4,G245,0)</f>
        <v>0</v>
      </c>
      <c r="BE245" s="220">
        <f>IF(AZ245=5,G245,0)</f>
        <v>0</v>
      </c>
      <c r="CA245" s="247">
        <v>1</v>
      </c>
      <c r="CB245" s="247">
        <v>1</v>
      </c>
    </row>
    <row r="246" spans="1:15" ht="12.75">
      <c r="A246" s="256"/>
      <c r="B246" s="257"/>
      <c r="C246" s="546" t="s">
        <v>515</v>
      </c>
      <c r="D246" s="547"/>
      <c r="E246" s="547"/>
      <c r="F246" s="547"/>
      <c r="G246" s="548"/>
      <c r="I246" s="258"/>
      <c r="K246" s="258"/>
      <c r="L246" s="259" t="s">
        <v>515</v>
      </c>
      <c r="O246" s="247">
        <v>3</v>
      </c>
    </row>
    <row r="247" spans="1:15" ht="12.75">
      <c r="A247" s="256"/>
      <c r="B247" s="257"/>
      <c r="C247" s="546"/>
      <c r="D247" s="547"/>
      <c r="E247" s="547"/>
      <c r="F247" s="547"/>
      <c r="G247" s="548"/>
      <c r="I247" s="258"/>
      <c r="K247" s="258"/>
      <c r="L247" s="259"/>
      <c r="O247" s="247">
        <v>3</v>
      </c>
    </row>
    <row r="248" spans="1:15" ht="12.75">
      <c r="A248" s="256"/>
      <c r="B248" s="257"/>
      <c r="C248" s="546" t="s">
        <v>516</v>
      </c>
      <c r="D248" s="547"/>
      <c r="E248" s="547"/>
      <c r="F248" s="547"/>
      <c r="G248" s="548"/>
      <c r="I248" s="258"/>
      <c r="K248" s="258"/>
      <c r="L248" s="259" t="s">
        <v>516</v>
      </c>
      <c r="O248" s="247">
        <v>3</v>
      </c>
    </row>
    <row r="249" spans="1:15" ht="12.75">
      <c r="A249" s="256"/>
      <c r="B249" s="260"/>
      <c r="C249" s="539" t="s">
        <v>517</v>
      </c>
      <c r="D249" s="540"/>
      <c r="E249" s="261">
        <v>14.5</v>
      </c>
      <c r="F249" s="262"/>
      <c r="G249" s="263"/>
      <c r="H249" s="264"/>
      <c r="I249" s="258"/>
      <c r="J249" s="265"/>
      <c r="K249" s="258"/>
      <c r="M249" s="259" t="s">
        <v>517</v>
      </c>
      <c r="O249" s="247"/>
    </row>
    <row r="250" spans="1:80" ht="20.4">
      <c r="A250" s="248">
        <v>61</v>
      </c>
      <c r="B250" s="249" t="s">
        <v>518</v>
      </c>
      <c r="C250" s="250" t="s">
        <v>519</v>
      </c>
      <c r="D250" s="251" t="s">
        <v>363</v>
      </c>
      <c r="E250" s="252">
        <v>1</v>
      </c>
      <c r="F250" s="252"/>
      <c r="G250" s="253">
        <f>E250*F250</f>
        <v>0</v>
      </c>
      <c r="H250" s="254">
        <v>0.5</v>
      </c>
      <c r="I250" s="255">
        <f>E250*H250</f>
        <v>0.5</v>
      </c>
      <c r="J250" s="254"/>
      <c r="K250" s="255">
        <f>E250*J250</f>
        <v>0</v>
      </c>
      <c r="O250" s="247">
        <v>2</v>
      </c>
      <c r="AA250" s="220">
        <v>12</v>
      </c>
      <c r="AB250" s="220">
        <v>0</v>
      </c>
      <c r="AC250" s="220">
        <v>1</v>
      </c>
      <c r="AZ250" s="220">
        <v>1</v>
      </c>
      <c r="BA250" s="220">
        <f>IF(AZ250=1,G250,0)</f>
        <v>0</v>
      </c>
      <c r="BB250" s="220">
        <f>IF(AZ250=2,G250,0)</f>
        <v>0</v>
      </c>
      <c r="BC250" s="220">
        <f>IF(AZ250=3,G250,0)</f>
        <v>0</v>
      </c>
      <c r="BD250" s="220">
        <f>IF(AZ250=4,G250,0)</f>
        <v>0</v>
      </c>
      <c r="BE250" s="220">
        <f>IF(AZ250=5,G250,0)</f>
        <v>0</v>
      </c>
      <c r="CA250" s="247">
        <v>12</v>
      </c>
      <c r="CB250" s="247">
        <v>0</v>
      </c>
    </row>
    <row r="251" spans="1:15" ht="12.75">
      <c r="A251" s="256"/>
      <c r="B251" s="257"/>
      <c r="C251" s="546" t="s">
        <v>520</v>
      </c>
      <c r="D251" s="547"/>
      <c r="E251" s="547"/>
      <c r="F251" s="547"/>
      <c r="G251" s="548"/>
      <c r="I251" s="258"/>
      <c r="K251" s="258"/>
      <c r="L251" s="259" t="s">
        <v>520</v>
      </c>
      <c r="O251" s="247">
        <v>3</v>
      </c>
    </row>
    <row r="252" spans="1:15" ht="12.75">
      <c r="A252" s="256"/>
      <c r="B252" s="257"/>
      <c r="C252" s="546"/>
      <c r="D252" s="547"/>
      <c r="E252" s="547"/>
      <c r="F252" s="547"/>
      <c r="G252" s="548"/>
      <c r="I252" s="258"/>
      <c r="K252" s="258"/>
      <c r="L252" s="259"/>
      <c r="O252" s="247">
        <v>3</v>
      </c>
    </row>
    <row r="253" spans="1:15" ht="21">
      <c r="A253" s="256"/>
      <c r="B253" s="257"/>
      <c r="C253" s="546" t="s">
        <v>521</v>
      </c>
      <c r="D253" s="547"/>
      <c r="E253" s="547"/>
      <c r="F253" s="547"/>
      <c r="G253" s="548"/>
      <c r="I253" s="258"/>
      <c r="K253" s="258"/>
      <c r="L253" s="259" t="s">
        <v>521</v>
      </c>
      <c r="O253" s="247">
        <v>3</v>
      </c>
    </row>
    <row r="254" spans="1:15" ht="12.75">
      <c r="A254" s="256"/>
      <c r="B254" s="260"/>
      <c r="C254" s="539" t="s">
        <v>522</v>
      </c>
      <c r="D254" s="540"/>
      <c r="E254" s="261">
        <v>1</v>
      </c>
      <c r="F254" s="262"/>
      <c r="G254" s="263"/>
      <c r="H254" s="264"/>
      <c r="I254" s="258"/>
      <c r="J254" s="265"/>
      <c r="K254" s="258"/>
      <c r="M254" s="259" t="s">
        <v>522</v>
      </c>
      <c r="O254" s="247"/>
    </row>
    <row r="255" spans="1:80" ht="12.75">
      <c r="A255" s="248">
        <v>62</v>
      </c>
      <c r="B255" s="249" t="s">
        <v>523</v>
      </c>
      <c r="C255" s="250" t="s">
        <v>524</v>
      </c>
      <c r="D255" s="251" t="s">
        <v>363</v>
      </c>
      <c r="E255" s="252">
        <v>1</v>
      </c>
      <c r="F255" s="252"/>
      <c r="G255" s="253">
        <f>E255*F255</f>
        <v>0</v>
      </c>
      <c r="H255" s="254">
        <v>0.5</v>
      </c>
      <c r="I255" s="255">
        <f>E255*H255</f>
        <v>0.5</v>
      </c>
      <c r="J255" s="254"/>
      <c r="K255" s="255">
        <f>E255*J255</f>
        <v>0</v>
      </c>
      <c r="O255" s="247">
        <v>2</v>
      </c>
      <c r="AA255" s="220">
        <v>12</v>
      </c>
      <c r="AB255" s="220">
        <v>0</v>
      </c>
      <c r="AC255" s="220">
        <v>2</v>
      </c>
      <c r="AZ255" s="220">
        <v>1</v>
      </c>
      <c r="BA255" s="220">
        <f>IF(AZ255=1,G255,0)</f>
        <v>0</v>
      </c>
      <c r="BB255" s="220">
        <f>IF(AZ255=2,G255,0)</f>
        <v>0</v>
      </c>
      <c r="BC255" s="220">
        <f>IF(AZ255=3,G255,0)</f>
        <v>0</v>
      </c>
      <c r="BD255" s="220">
        <f>IF(AZ255=4,G255,0)</f>
        <v>0</v>
      </c>
      <c r="BE255" s="220">
        <f>IF(AZ255=5,G255,0)</f>
        <v>0</v>
      </c>
      <c r="CA255" s="247">
        <v>12</v>
      </c>
      <c r="CB255" s="247">
        <v>0</v>
      </c>
    </row>
    <row r="256" spans="1:15" ht="12.75">
      <c r="A256" s="256"/>
      <c r="B256" s="257"/>
      <c r="C256" s="546" t="s">
        <v>520</v>
      </c>
      <c r="D256" s="547"/>
      <c r="E256" s="547"/>
      <c r="F256" s="547"/>
      <c r="G256" s="548"/>
      <c r="I256" s="258"/>
      <c r="K256" s="258"/>
      <c r="L256" s="259" t="s">
        <v>520</v>
      </c>
      <c r="O256" s="247">
        <v>3</v>
      </c>
    </row>
    <row r="257" spans="1:15" ht="12.75">
      <c r="A257" s="256"/>
      <c r="B257" s="257"/>
      <c r="C257" s="546"/>
      <c r="D257" s="547"/>
      <c r="E257" s="547"/>
      <c r="F257" s="547"/>
      <c r="G257" s="548"/>
      <c r="I257" s="258"/>
      <c r="K257" s="258"/>
      <c r="L257" s="259"/>
      <c r="O257" s="247">
        <v>3</v>
      </c>
    </row>
    <row r="258" spans="1:15" ht="21">
      <c r="A258" s="256"/>
      <c r="B258" s="257"/>
      <c r="C258" s="546" t="s">
        <v>525</v>
      </c>
      <c r="D258" s="547"/>
      <c r="E258" s="547"/>
      <c r="F258" s="547"/>
      <c r="G258" s="548"/>
      <c r="I258" s="258"/>
      <c r="K258" s="258"/>
      <c r="L258" s="259" t="s">
        <v>525</v>
      </c>
      <c r="O258" s="247">
        <v>3</v>
      </c>
    </row>
    <row r="259" spans="1:15" ht="12.75">
      <c r="A259" s="256"/>
      <c r="B259" s="260"/>
      <c r="C259" s="539" t="s">
        <v>526</v>
      </c>
      <c r="D259" s="540"/>
      <c r="E259" s="261">
        <v>1</v>
      </c>
      <c r="F259" s="262"/>
      <c r="G259" s="263"/>
      <c r="H259" s="264"/>
      <c r="I259" s="258"/>
      <c r="J259" s="265"/>
      <c r="K259" s="258"/>
      <c r="M259" s="259" t="s">
        <v>526</v>
      </c>
      <c r="O259" s="247"/>
    </row>
    <row r="260" spans="1:80" ht="12.75">
      <c r="A260" s="248">
        <v>63</v>
      </c>
      <c r="B260" s="249" t="s">
        <v>527</v>
      </c>
      <c r="C260" s="250" t="s">
        <v>528</v>
      </c>
      <c r="D260" s="251" t="s">
        <v>363</v>
      </c>
      <c r="E260" s="252">
        <v>1</v>
      </c>
      <c r="F260" s="252"/>
      <c r="G260" s="253">
        <f>E260*F260</f>
        <v>0</v>
      </c>
      <c r="H260" s="254">
        <v>0.5</v>
      </c>
      <c r="I260" s="255">
        <f>E260*H260</f>
        <v>0.5</v>
      </c>
      <c r="J260" s="254"/>
      <c r="K260" s="255">
        <f>E260*J260</f>
        <v>0</v>
      </c>
      <c r="O260" s="247">
        <v>2</v>
      </c>
      <c r="AA260" s="220">
        <v>12</v>
      </c>
      <c r="AB260" s="220">
        <v>0</v>
      </c>
      <c r="AC260" s="220">
        <v>3</v>
      </c>
      <c r="AZ260" s="220">
        <v>1</v>
      </c>
      <c r="BA260" s="220">
        <f>IF(AZ260=1,G260,0)</f>
        <v>0</v>
      </c>
      <c r="BB260" s="220">
        <f>IF(AZ260=2,G260,0)</f>
        <v>0</v>
      </c>
      <c r="BC260" s="220">
        <f>IF(AZ260=3,G260,0)</f>
        <v>0</v>
      </c>
      <c r="BD260" s="220">
        <f>IF(AZ260=4,G260,0)</f>
        <v>0</v>
      </c>
      <c r="BE260" s="220">
        <f>IF(AZ260=5,G260,0)</f>
        <v>0</v>
      </c>
      <c r="CA260" s="247">
        <v>12</v>
      </c>
      <c r="CB260" s="247">
        <v>0</v>
      </c>
    </row>
    <row r="261" spans="1:15" ht="12.75">
      <c r="A261" s="256"/>
      <c r="B261" s="257"/>
      <c r="C261" s="546" t="s">
        <v>520</v>
      </c>
      <c r="D261" s="547"/>
      <c r="E261" s="547"/>
      <c r="F261" s="547"/>
      <c r="G261" s="548"/>
      <c r="I261" s="258"/>
      <c r="K261" s="258"/>
      <c r="L261" s="259" t="s">
        <v>520</v>
      </c>
      <c r="O261" s="247">
        <v>3</v>
      </c>
    </row>
    <row r="262" spans="1:15" ht="12.75">
      <c r="A262" s="256"/>
      <c r="B262" s="257"/>
      <c r="C262" s="546"/>
      <c r="D262" s="547"/>
      <c r="E262" s="547"/>
      <c r="F262" s="547"/>
      <c r="G262" s="548"/>
      <c r="I262" s="258"/>
      <c r="K262" s="258"/>
      <c r="L262" s="259"/>
      <c r="O262" s="247">
        <v>3</v>
      </c>
    </row>
    <row r="263" spans="1:15" ht="21">
      <c r="A263" s="256"/>
      <c r="B263" s="257"/>
      <c r="C263" s="546" t="s">
        <v>525</v>
      </c>
      <c r="D263" s="547"/>
      <c r="E263" s="547"/>
      <c r="F263" s="547"/>
      <c r="G263" s="548"/>
      <c r="I263" s="258"/>
      <c r="K263" s="258"/>
      <c r="L263" s="259" t="s">
        <v>525</v>
      </c>
      <c r="O263" s="247">
        <v>3</v>
      </c>
    </row>
    <row r="264" spans="1:15" ht="12.75">
      <c r="A264" s="256"/>
      <c r="B264" s="260"/>
      <c r="C264" s="539" t="s">
        <v>529</v>
      </c>
      <c r="D264" s="540"/>
      <c r="E264" s="261">
        <v>1</v>
      </c>
      <c r="F264" s="262"/>
      <c r="G264" s="263"/>
      <c r="H264" s="264"/>
      <c r="I264" s="258"/>
      <c r="J264" s="265"/>
      <c r="K264" s="258"/>
      <c r="M264" s="259" t="s">
        <v>529</v>
      </c>
      <c r="O264" s="247"/>
    </row>
    <row r="265" spans="1:80" ht="12.75">
      <c r="A265" s="248">
        <v>64</v>
      </c>
      <c r="B265" s="249" t="s">
        <v>530</v>
      </c>
      <c r="C265" s="250" t="s">
        <v>531</v>
      </c>
      <c r="D265" s="251" t="s">
        <v>363</v>
      </c>
      <c r="E265" s="252">
        <v>5</v>
      </c>
      <c r="F265" s="252"/>
      <c r="G265" s="253">
        <f>E265*F265</f>
        <v>0</v>
      </c>
      <c r="H265" s="254">
        <v>0.5</v>
      </c>
      <c r="I265" s="255">
        <f>E265*H265</f>
        <v>2.5</v>
      </c>
      <c r="J265" s="254"/>
      <c r="K265" s="255">
        <f>E265*J265</f>
        <v>0</v>
      </c>
      <c r="O265" s="247">
        <v>2</v>
      </c>
      <c r="AA265" s="220">
        <v>12</v>
      </c>
      <c r="AB265" s="220">
        <v>0</v>
      </c>
      <c r="AC265" s="220">
        <v>4</v>
      </c>
      <c r="AZ265" s="220">
        <v>1</v>
      </c>
      <c r="BA265" s="220">
        <f>IF(AZ265=1,G265,0)</f>
        <v>0</v>
      </c>
      <c r="BB265" s="220">
        <f>IF(AZ265=2,G265,0)</f>
        <v>0</v>
      </c>
      <c r="BC265" s="220">
        <f>IF(AZ265=3,G265,0)</f>
        <v>0</v>
      </c>
      <c r="BD265" s="220">
        <f>IF(AZ265=4,G265,0)</f>
        <v>0</v>
      </c>
      <c r="BE265" s="220">
        <f>IF(AZ265=5,G265,0)</f>
        <v>0</v>
      </c>
      <c r="CA265" s="247">
        <v>12</v>
      </c>
      <c r="CB265" s="247">
        <v>0</v>
      </c>
    </row>
    <row r="266" spans="1:15" ht="12.75">
      <c r="A266" s="256"/>
      <c r="B266" s="257"/>
      <c r="C266" s="546" t="s">
        <v>520</v>
      </c>
      <c r="D266" s="547"/>
      <c r="E266" s="547"/>
      <c r="F266" s="547"/>
      <c r="G266" s="548"/>
      <c r="I266" s="258"/>
      <c r="K266" s="258"/>
      <c r="L266" s="259" t="s">
        <v>520</v>
      </c>
      <c r="O266" s="247">
        <v>3</v>
      </c>
    </row>
    <row r="267" spans="1:15" ht="12.75">
      <c r="A267" s="256"/>
      <c r="B267" s="257"/>
      <c r="C267" s="546"/>
      <c r="D267" s="547"/>
      <c r="E267" s="547"/>
      <c r="F267" s="547"/>
      <c r="G267" s="548"/>
      <c r="I267" s="258"/>
      <c r="K267" s="258"/>
      <c r="L267" s="259"/>
      <c r="O267" s="247">
        <v>3</v>
      </c>
    </row>
    <row r="268" spans="1:15" ht="12.75">
      <c r="A268" s="256"/>
      <c r="B268" s="257"/>
      <c r="C268" s="546" t="s">
        <v>532</v>
      </c>
      <c r="D268" s="547"/>
      <c r="E268" s="547"/>
      <c r="F268" s="547"/>
      <c r="G268" s="548"/>
      <c r="I268" s="258"/>
      <c r="K268" s="258"/>
      <c r="L268" s="259" t="s">
        <v>532</v>
      </c>
      <c r="O268" s="247">
        <v>3</v>
      </c>
    </row>
    <row r="269" spans="1:15" ht="12.75">
      <c r="A269" s="256"/>
      <c r="B269" s="257"/>
      <c r="C269" s="546" t="s">
        <v>533</v>
      </c>
      <c r="D269" s="547"/>
      <c r="E269" s="547"/>
      <c r="F269" s="547"/>
      <c r="G269" s="548"/>
      <c r="I269" s="258"/>
      <c r="K269" s="258"/>
      <c r="L269" s="259" t="s">
        <v>533</v>
      </c>
      <c r="O269" s="247">
        <v>3</v>
      </c>
    </row>
    <row r="270" spans="1:15" ht="12.75">
      <c r="A270" s="256"/>
      <c r="B270" s="257"/>
      <c r="C270" s="546" t="s">
        <v>534</v>
      </c>
      <c r="D270" s="547"/>
      <c r="E270" s="547"/>
      <c r="F270" s="547"/>
      <c r="G270" s="548"/>
      <c r="I270" s="258"/>
      <c r="K270" s="258"/>
      <c r="L270" s="259" t="s">
        <v>534</v>
      </c>
      <c r="O270" s="247">
        <v>3</v>
      </c>
    </row>
    <row r="271" spans="1:15" ht="12.75">
      <c r="A271" s="256"/>
      <c r="B271" s="257"/>
      <c r="C271" s="546" t="s">
        <v>535</v>
      </c>
      <c r="D271" s="547"/>
      <c r="E271" s="547"/>
      <c r="F271" s="547"/>
      <c r="G271" s="548"/>
      <c r="I271" s="258"/>
      <c r="K271" s="258"/>
      <c r="L271" s="259" t="s">
        <v>535</v>
      </c>
      <c r="O271" s="247">
        <v>3</v>
      </c>
    </row>
    <row r="272" spans="1:15" ht="12.75">
      <c r="A272" s="256"/>
      <c r="B272" s="257"/>
      <c r="C272" s="546" t="s">
        <v>536</v>
      </c>
      <c r="D272" s="547"/>
      <c r="E272" s="547"/>
      <c r="F272" s="547"/>
      <c r="G272" s="548"/>
      <c r="I272" s="258"/>
      <c r="K272" s="258"/>
      <c r="L272" s="259" t="s">
        <v>536</v>
      </c>
      <c r="O272" s="247">
        <v>3</v>
      </c>
    </row>
    <row r="273" spans="1:15" ht="12.75">
      <c r="A273" s="256"/>
      <c r="B273" s="257"/>
      <c r="C273" s="546" t="s">
        <v>537</v>
      </c>
      <c r="D273" s="547"/>
      <c r="E273" s="547"/>
      <c r="F273" s="547"/>
      <c r="G273" s="548"/>
      <c r="I273" s="258"/>
      <c r="K273" s="258"/>
      <c r="L273" s="259" t="s">
        <v>537</v>
      </c>
      <c r="O273" s="247">
        <v>3</v>
      </c>
    </row>
    <row r="274" spans="1:15" ht="12.75">
      <c r="A274" s="256"/>
      <c r="B274" s="257"/>
      <c r="C274" s="546" t="s">
        <v>538</v>
      </c>
      <c r="D274" s="547"/>
      <c r="E274" s="547"/>
      <c r="F274" s="547"/>
      <c r="G274" s="548"/>
      <c r="I274" s="258"/>
      <c r="K274" s="258"/>
      <c r="L274" s="259" t="s">
        <v>538</v>
      </c>
      <c r="O274" s="247">
        <v>3</v>
      </c>
    </row>
    <row r="275" spans="1:15" ht="12.75">
      <c r="A275" s="256"/>
      <c r="B275" s="257"/>
      <c r="C275" s="546" t="s">
        <v>539</v>
      </c>
      <c r="D275" s="547"/>
      <c r="E275" s="547"/>
      <c r="F275" s="547"/>
      <c r="G275" s="548"/>
      <c r="I275" s="258"/>
      <c r="K275" s="258"/>
      <c r="L275" s="259" t="s">
        <v>539</v>
      </c>
      <c r="O275" s="247">
        <v>3</v>
      </c>
    </row>
    <row r="276" spans="1:15" ht="12.75">
      <c r="A276" s="256"/>
      <c r="B276" s="260"/>
      <c r="C276" s="539" t="s">
        <v>540</v>
      </c>
      <c r="D276" s="540"/>
      <c r="E276" s="261">
        <v>5</v>
      </c>
      <c r="F276" s="262"/>
      <c r="G276" s="263"/>
      <c r="H276" s="264"/>
      <c r="I276" s="258"/>
      <c r="J276" s="265"/>
      <c r="K276" s="258"/>
      <c r="M276" s="259" t="s">
        <v>540</v>
      </c>
      <c r="O276" s="247"/>
    </row>
    <row r="277" spans="1:80" ht="12.75">
      <c r="A277" s="248">
        <v>65</v>
      </c>
      <c r="B277" s="249" t="s">
        <v>541</v>
      </c>
      <c r="C277" s="250" t="s">
        <v>542</v>
      </c>
      <c r="D277" s="251" t="s">
        <v>363</v>
      </c>
      <c r="E277" s="252">
        <v>1</v>
      </c>
      <c r="F277" s="252"/>
      <c r="G277" s="253">
        <f>E277*F277</f>
        <v>0</v>
      </c>
      <c r="H277" s="254">
        <v>0.5</v>
      </c>
      <c r="I277" s="255">
        <f>E277*H277</f>
        <v>0.5</v>
      </c>
      <c r="J277" s="254"/>
      <c r="K277" s="255">
        <f>E277*J277</f>
        <v>0</v>
      </c>
      <c r="O277" s="247">
        <v>2</v>
      </c>
      <c r="AA277" s="220">
        <v>12</v>
      </c>
      <c r="AB277" s="220">
        <v>0</v>
      </c>
      <c r="AC277" s="220">
        <v>5</v>
      </c>
      <c r="AZ277" s="220">
        <v>1</v>
      </c>
      <c r="BA277" s="220">
        <f>IF(AZ277=1,G277,0)</f>
        <v>0</v>
      </c>
      <c r="BB277" s="220">
        <f>IF(AZ277=2,G277,0)</f>
        <v>0</v>
      </c>
      <c r="BC277" s="220">
        <f>IF(AZ277=3,G277,0)</f>
        <v>0</v>
      </c>
      <c r="BD277" s="220">
        <f>IF(AZ277=4,G277,0)</f>
        <v>0</v>
      </c>
      <c r="BE277" s="220">
        <f>IF(AZ277=5,G277,0)</f>
        <v>0</v>
      </c>
      <c r="CA277" s="247">
        <v>12</v>
      </c>
      <c r="CB277" s="247">
        <v>0</v>
      </c>
    </row>
    <row r="278" spans="1:15" ht="12.75">
      <c r="A278" s="256"/>
      <c r="B278" s="257"/>
      <c r="C278" s="546" t="s">
        <v>520</v>
      </c>
      <c r="D278" s="547"/>
      <c r="E278" s="547"/>
      <c r="F278" s="547"/>
      <c r="G278" s="548"/>
      <c r="I278" s="258"/>
      <c r="K278" s="258"/>
      <c r="L278" s="259" t="s">
        <v>520</v>
      </c>
      <c r="O278" s="247">
        <v>3</v>
      </c>
    </row>
    <row r="279" spans="1:15" ht="12.75">
      <c r="A279" s="256"/>
      <c r="B279" s="257"/>
      <c r="C279" s="546"/>
      <c r="D279" s="547"/>
      <c r="E279" s="547"/>
      <c r="F279" s="547"/>
      <c r="G279" s="548"/>
      <c r="I279" s="258"/>
      <c r="K279" s="258"/>
      <c r="L279" s="259"/>
      <c r="O279" s="247">
        <v>3</v>
      </c>
    </row>
    <row r="280" spans="1:15" ht="12.75">
      <c r="A280" s="256"/>
      <c r="B280" s="257"/>
      <c r="C280" s="546" t="s">
        <v>532</v>
      </c>
      <c r="D280" s="547"/>
      <c r="E280" s="547"/>
      <c r="F280" s="547"/>
      <c r="G280" s="548"/>
      <c r="I280" s="258"/>
      <c r="K280" s="258"/>
      <c r="L280" s="259" t="s">
        <v>532</v>
      </c>
      <c r="O280" s="247">
        <v>3</v>
      </c>
    </row>
    <row r="281" spans="1:15" ht="12.75">
      <c r="A281" s="256"/>
      <c r="B281" s="257"/>
      <c r="C281" s="546" t="s">
        <v>533</v>
      </c>
      <c r="D281" s="547"/>
      <c r="E281" s="547"/>
      <c r="F281" s="547"/>
      <c r="G281" s="548"/>
      <c r="I281" s="258"/>
      <c r="K281" s="258"/>
      <c r="L281" s="259" t="s">
        <v>533</v>
      </c>
      <c r="O281" s="247">
        <v>3</v>
      </c>
    </row>
    <row r="282" spans="1:15" ht="12.75">
      <c r="A282" s="256"/>
      <c r="B282" s="257"/>
      <c r="C282" s="546" t="s">
        <v>543</v>
      </c>
      <c r="D282" s="547"/>
      <c r="E282" s="547"/>
      <c r="F282" s="547"/>
      <c r="G282" s="548"/>
      <c r="I282" s="258"/>
      <c r="K282" s="258"/>
      <c r="L282" s="259" t="s">
        <v>543</v>
      </c>
      <c r="O282" s="247">
        <v>3</v>
      </c>
    </row>
    <row r="283" spans="1:15" ht="12.75">
      <c r="A283" s="256"/>
      <c r="B283" s="257"/>
      <c r="C283" s="546" t="s">
        <v>535</v>
      </c>
      <c r="D283" s="547"/>
      <c r="E283" s="547"/>
      <c r="F283" s="547"/>
      <c r="G283" s="548"/>
      <c r="I283" s="258"/>
      <c r="K283" s="258"/>
      <c r="L283" s="259" t="s">
        <v>535</v>
      </c>
      <c r="O283" s="247">
        <v>3</v>
      </c>
    </row>
    <row r="284" spans="1:15" ht="12.75">
      <c r="A284" s="256"/>
      <c r="B284" s="257"/>
      <c r="C284" s="546" t="s">
        <v>536</v>
      </c>
      <c r="D284" s="547"/>
      <c r="E284" s="547"/>
      <c r="F284" s="547"/>
      <c r="G284" s="548"/>
      <c r="I284" s="258"/>
      <c r="K284" s="258"/>
      <c r="L284" s="259" t="s">
        <v>536</v>
      </c>
      <c r="O284" s="247">
        <v>3</v>
      </c>
    </row>
    <row r="285" spans="1:15" ht="12.75">
      <c r="A285" s="256"/>
      <c r="B285" s="257"/>
      <c r="C285" s="546" t="s">
        <v>537</v>
      </c>
      <c r="D285" s="547"/>
      <c r="E285" s="547"/>
      <c r="F285" s="547"/>
      <c r="G285" s="548"/>
      <c r="I285" s="258"/>
      <c r="K285" s="258"/>
      <c r="L285" s="259" t="s">
        <v>537</v>
      </c>
      <c r="O285" s="247">
        <v>3</v>
      </c>
    </row>
    <row r="286" spans="1:15" ht="12.75">
      <c r="A286" s="256"/>
      <c r="B286" s="257"/>
      <c r="C286" s="546" t="s">
        <v>538</v>
      </c>
      <c r="D286" s="547"/>
      <c r="E286" s="547"/>
      <c r="F286" s="547"/>
      <c r="G286" s="548"/>
      <c r="I286" s="258"/>
      <c r="K286" s="258"/>
      <c r="L286" s="259" t="s">
        <v>538</v>
      </c>
      <c r="O286" s="247">
        <v>3</v>
      </c>
    </row>
    <row r="287" spans="1:15" ht="12.75">
      <c r="A287" s="256"/>
      <c r="B287" s="257"/>
      <c r="C287" s="546" t="s">
        <v>544</v>
      </c>
      <c r="D287" s="547"/>
      <c r="E287" s="547"/>
      <c r="F287" s="547"/>
      <c r="G287" s="548"/>
      <c r="I287" s="258"/>
      <c r="K287" s="258"/>
      <c r="L287" s="259" t="s">
        <v>544</v>
      </c>
      <c r="O287" s="247">
        <v>3</v>
      </c>
    </row>
    <row r="288" spans="1:15" ht="12.75">
      <c r="A288" s="256"/>
      <c r="B288" s="260"/>
      <c r="C288" s="539" t="s">
        <v>545</v>
      </c>
      <c r="D288" s="540"/>
      <c r="E288" s="261">
        <v>1</v>
      </c>
      <c r="F288" s="262"/>
      <c r="G288" s="263"/>
      <c r="H288" s="264"/>
      <c r="I288" s="258"/>
      <c r="J288" s="265"/>
      <c r="K288" s="258"/>
      <c r="M288" s="259" t="s">
        <v>545</v>
      </c>
      <c r="O288" s="247"/>
    </row>
    <row r="289" spans="1:80" ht="20.4">
      <c r="A289" s="248">
        <v>66</v>
      </c>
      <c r="B289" s="249" t="s">
        <v>546</v>
      </c>
      <c r="C289" s="250" t="s">
        <v>547</v>
      </c>
      <c r="D289" s="251" t="s">
        <v>363</v>
      </c>
      <c r="E289" s="252">
        <v>1</v>
      </c>
      <c r="F289" s="252"/>
      <c r="G289" s="253">
        <f>E289*F289</f>
        <v>0</v>
      </c>
      <c r="H289" s="254">
        <v>0.5</v>
      </c>
      <c r="I289" s="255">
        <f>E289*H289</f>
        <v>0.5</v>
      </c>
      <c r="J289" s="254"/>
      <c r="K289" s="255">
        <f>E289*J289</f>
        <v>0</v>
      </c>
      <c r="O289" s="247">
        <v>2</v>
      </c>
      <c r="AA289" s="220">
        <v>12</v>
      </c>
      <c r="AB289" s="220">
        <v>0</v>
      </c>
      <c r="AC289" s="220">
        <v>6</v>
      </c>
      <c r="AZ289" s="220">
        <v>1</v>
      </c>
      <c r="BA289" s="220">
        <f>IF(AZ289=1,G289,0)</f>
        <v>0</v>
      </c>
      <c r="BB289" s="220">
        <f>IF(AZ289=2,G289,0)</f>
        <v>0</v>
      </c>
      <c r="BC289" s="220">
        <f>IF(AZ289=3,G289,0)</f>
        <v>0</v>
      </c>
      <c r="BD289" s="220">
        <f>IF(AZ289=4,G289,0)</f>
        <v>0</v>
      </c>
      <c r="BE289" s="220">
        <f>IF(AZ289=5,G289,0)</f>
        <v>0</v>
      </c>
      <c r="CA289" s="247">
        <v>12</v>
      </c>
      <c r="CB289" s="247">
        <v>0</v>
      </c>
    </row>
    <row r="290" spans="1:15" ht="12.75">
      <c r="A290" s="256"/>
      <c r="B290" s="257"/>
      <c r="C290" s="546" t="s">
        <v>548</v>
      </c>
      <c r="D290" s="547"/>
      <c r="E290" s="547"/>
      <c r="F290" s="547"/>
      <c r="G290" s="548"/>
      <c r="I290" s="258"/>
      <c r="K290" s="258"/>
      <c r="L290" s="259" t="s">
        <v>548</v>
      </c>
      <c r="O290" s="247">
        <v>3</v>
      </c>
    </row>
    <row r="291" spans="1:15" ht="12.75">
      <c r="A291" s="256"/>
      <c r="B291" s="257"/>
      <c r="C291" s="546"/>
      <c r="D291" s="547"/>
      <c r="E291" s="547"/>
      <c r="F291" s="547"/>
      <c r="G291" s="548"/>
      <c r="I291" s="258"/>
      <c r="K291" s="258"/>
      <c r="L291" s="259"/>
      <c r="O291" s="247">
        <v>3</v>
      </c>
    </row>
    <row r="292" spans="1:15" ht="12.75">
      <c r="A292" s="256"/>
      <c r="B292" s="257"/>
      <c r="C292" s="546" t="s">
        <v>532</v>
      </c>
      <c r="D292" s="547"/>
      <c r="E292" s="547"/>
      <c r="F292" s="547"/>
      <c r="G292" s="548"/>
      <c r="I292" s="258"/>
      <c r="K292" s="258"/>
      <c r="L292" s="259" t="s">
        <v>532</v>
      </c>
      <c r="O292" s="247">
        <v>3</v>
      </c>
    </row>
    <row r="293" spans="1:15" ht="12.75">
      <c r="A293" s="256"/>
      <c r="B293" s="257"/>
      <c r="C293" s="546" t="s">
        <v>549</v>
      </c>
      <c r="D293" s="547"/>
      <c r="E293" s="547"/>
      <c r="F293" s="547"/>
      <c r="G293" s="548"/>
      <c r="I293" s="258"/>
      <c r="K293" s="258"/>
      <c r="L293" s="259" t="s">
        <v>549</v>
      </c>
      <c r="O293" s="247">
        <v>3</v>
      </c>
    </row>
    <row r="294" spans="1:15" ht="12.75">
      <c r="A294" s="256"/>
      <c r="B294" s="257"/>
      <c r="C294" s="546" t="s">
        <v>534</v>
      </c>
      <c r="D294" s="547"/>
      <c r="E294" s="547"/>
      <c r="F294" s="547"/>
      <c r="G294" s="548"/>
      <c r="I294" s="258"/>
      <c r="K294" s="258"/>
      <c r="L294" s="259" t="s">
        <v>534</v>
      </c>
      <c r="O294" s="247">
        <v>3</v>
      </c>
    </row>
    <row r="295" spans="1:15" ht="12.75">
      <c r="A295" s="256"/>
      <c r="B295" s="257"/>
      <c r="C295" s="546" t="s">
        <v>535</v>
      </c>
      <c r="D295" s="547"/>
      <c r="E295" s="547"/>
      <c r="F295" s="547"/>
      <c r="G295" s="548"/>
      <c r="I295" s="258"/>
      <c r="K295" s="258"/>
      <c r="L295" s="259" t="s">
        <v>535</v>
      </c>
      <c r="O295" s="247">
        <v>3</v>
      </c>
    </row>
    <row r="296" spans="1:15" ht="12.75">
      <c r="A296" s="256"/>
      <c r="B296" s="257"/>
      <c r="C296" s="546" t="s">
        <v>536</v>
      </c>
      <c r="D296" s="547"/>
      <c r="E296" s="547"/>
      <c r="F296" s="547"/>
      <c r="G296" s="548"/>
      <c r="I296" s="258"/>
      <c r="K296" s="258"/>
      <c r="L296" s="259" t="s">
        <v>536</v>
      </c>
      <c r="O296" s="247">
        <v>3</v>
      </c>
    </row>
    <row r="297" spans="1:15" ht="12.75">
      <c r="A297" s="256"/>
      <c r="B297" s="257"/>
      <c r="C297" s="546" t="s">
        <v>537</v>
      </c>
      <c r="D297" s="547"/>
      <c r="E297" s="547"/>
      <c r="F297" s="547"/>
      <c r="G297" s="548"/>
      <c r="I297" s="258"/>
      <c r="K297" s="258"/>
      <c r="L297" s="259" t="s">
        <v>537</v>
      </c>
      <c r="O297" s="247">
        <v>3</v>
      </c>
    </row>
    <row r="298" spans="1:15" ht="12.75">
      <c r="A298" s="256"/>
      <c r="B298" s="257"/>
      <c r="C298" s="546" t="s">
        <v>538</v>
      </c>
      <c r="D298" s="547"/>
      <c r="E298" s="547"/>
      <c r="F298" s="547"/>
      <c r="G298" s="548"/>
      <c r="I298" s="258"/>
      <c r="K298" s="258"/>
      <c r="L298" s="259" t="s">
        <v>538</v>
      </c>
      <c r="O298" s="247">
        <v>3</v>
      </c>
    </row>
    <row r="299" spans="1:15" ht="12.75">
      <c r="A299" s="256"/>
      <c r="B299" s="257"/>
      <c r="C299" s="546" t="s">
        <v>544</v>
      </c>
      <c r="D299" s="547"/>
      <c r="E299" s="547"/>
      <c r="F299" s="547"/>
      <c r="G299" s="548"/>
      <c r="I299" s="258"/>
      <c r="K299" s="258"/>
      <c r="L299" s="259" t="s">
        <v>544</v>
      </c>
      <c r="O299" s="247">
        <v>3</v>
      </c>
    </row>
    <row r="300" spans="1:15" ht="12.75">
      <c r="A300" s="256"/>
      <c r="B300" s="257"/>
      <c r="C300" s="546"/>
      <c r="D300" s="547"/>
      <c r="E300" s="547"/>
      <c r="F300" s="547"/>
      <c r="G300" s="548"/>
      <c r="I300" s="258"/>
      <c r="K300" s="258"/>
      <c r="L300" s="259"/>
      <c r="O300" s="247">
        <v>3</v>
      </c>
    </row>
    <row r="301" spans="1:15" ht="12.75">
      <c r="A301" s="256"/>
      <c r="B301" s="257"/>
      <c r="C301" s="546" t="s">
        <v>550</v>
      </c>
      <c r="D301" s="547"/>
      <c r="E301" s="547"/>
      <c r="F301" s="547"/>
      <c r="G301" s="548"/>
      <c r="I301" s="258"/>
      <c r="K301" s="258"/>
      <c r="L301" s="259" t="s">
        <v>550</v>
      </c>
      <c r="O301" s="247">
        <v>3</v>
      </c>
    </row>
    <row r="302" spans="1:15" ht="12.75">
      <c r="A302" s="256"/>
      <c r="B302" s="257"/>
      <c r="C302" s="546" t="s">
        <v>551</v>
      </c>
      <c r="D302" s="547"/>
      <c r="E302" s="547"/>
      <c r="F302" s="547"/>
      <c r="G302" s="548"/>
      <c r="I302" s="258"/>
      <c r="K302" s="258"/>
      <c r="L302" s="259" t="s">
        <v>551</v>
      </c>
      <c r="O302" s="247">
        <v>3</v>
      </c>
    </row>
    <row r="303" spans="1:15" ht="12.75">
      <c r="A303" s="256"/>
      <c r="B303" s="257"/>
      <c r="C303" s="546" t="s">
        <v>552</v>
      </c>
      <c r="D303" s="547"/>
      <c r="E303" s="547"/>
      <c r="F303" s="547"/>
      <c r="G303" s="548"/>
      <c r="I303" s="258"/>
      <c r="K303" s="258"/>
      <c r="L303" s="259" t="s">
        <v>552</v>
      </c>
      <c r="O303" s="247">
        <v>3</v>
      </c>
    </row>
    <row r="304" spans="1:15" ht="12.75">
      <c r="A304" s="256"/>
      <c r="B304" s="257"/>
      <c r="C304" s="546" t="s">
        <v>553</v>
      </c>
      <c r="D304" s="547"/>
      <c r="E304" s="547"/>
      <c r="F304" s="547"/>
      <c r="G304" s="548"/>
      <c r="I304" s="258"/>
      <c r="K304" s="258"/>
      <c r="L304" s="259" t="s">
        <v>553</v>
      </c>
      <c r="O304" s="247">
        <v>3</v>
      </c>
    </row>
    <row r="305" spans="1:15" ht="12.75">
      <c r="A305" s="256"/>
      <c r="B305" s="257"/>
      <c r="C305" s="546" t="s">
        <v>554</v>
      </c>
      <c r="D305" s="547"/>
      <c r="E305" s="547"/>
      <c r="F305" s="547"/>
      <c r="G305" s="548"/>
      <c r="I305" s="258"/>
      <c r="K305" s="258"/>
      <c r="L305" s="259" t="s">
        <v>554</v>
      </c>
      <c r="O305" s="247">
        <v>3</v>
      </c>
    </row>
    <row r="306" spans="1:15" ht="12.75">
      <c r="A306" s="256"/>
      <c r="B306" s="260"/>
      <c r="C306" s="539" t="s">
        <v>555</v>
      </c>
      <c r="D306" s="540"/>
      <c r="E306" s="261">
        <v>1</v>
      </c>
      <c r="F306" s="262"/>
      <c r="G306" s="263"/>
      <c r="H306" s="264"/>
      <c r="I306" s="258"/>
      <c r="J306" s="265"/>
      <c r="K306" s="258"/>
      <c r="M306" s="259" t="s">
        <v>555</v>
      </c>
      <c r="O306" s="247"/>
    </row>
    <row r="307" spans="1:57" ht="12.75">
      <c r="A307" s="266"/>
      <c r="B307" s="267" t="s">
        <v>99</v>
      </c>
      <c r="C307" s="268" t="s">
        <v>512</v>
      </c>
      <c r="D307" s="269"/>
      <c r="E307" s="270"/>
      <c r="F307" s="271"/>
      <c r="G307" s="272">
        <f>SUM(G244:G306)</f>
        <v>0</v>
      </c>
      <c r="H307" s="273"/>
      <c r="I307" s="274">
        <f>SUM(I244:I306)</f>
        <v>5.146739999999999</v>
      </c>
      <c r="J307" s="273"/>
      <c r="K307" s="274">
        <f>SUM(K244:K306)</f>
        <v>0</v>
      </c>
      <c r="O307" s="247">
        <v>4</v>
      </c>
      <c r="BA307" s="275">
        <f>SUM(BA244:BA306)</f>
        <v>0</v>
      </c>
      <c r="BB307" s="275">
        <f>SUM(BB244:BB306)</f>
        <v>0</v>
      </c>
      <c r="BC307" s="275">
        <f>SUM(BC244:BC306)</f>
        <v>0</v>
      </c>
      <c r="BD307" s="275">
        <f>SUM(BD244:BD306)</f>
        <v>0</v>
      </c>
      <c r="BE307" s="275">
        <f>SUM(BE244:BE306)</f>
        <v>0</v>
      </c>
    </row>
    <row r="308" spans="1:15" ht="12.75">
      <c r="A308" s="237" t="s">
        <v>95</v>
      </c>
      <c r="B308" s="238" t="s">
        <v>556</v>
      </c>
      <c r="C308" s="239" t="s">
        <v>557</v>
      </c>
      <c r="D308" s="240"/>
      <c r="E308" s="241"/>
      <c r="F308" s="241"/>
      <c r="G308" s="242"/>
      <c r="H308" s="243"/>
      <c r="I308" s="244"/>
      <c r="J308" s="245"/>
      <c r="K308" s="246"/>
      <c r="O308" s="247">
        <v>1</v>
      </c>
    </row>
    <row r="309" spans="1:80" ht="12.75">
      <c r="A309" s="248">
        <v>67</v>
      </c>
      <c r="B309" s="249" t="s">
        <v>559</v>
      </c>
      <c r="C309" s="250" t="s">
        <v>560</v>
      </c>
      <c r="D309" s="251" t="s">
        <v>181</v>
      </c>
      <c r="E309" s="252">
        <v>343.1</v>
      </c>
      <c r="F309" s="252"/>
      <c r="G309" s="253">
        <f>E309*F309</f>
        <v>0</v>
      </c>
      <c r="H309" s="254">
        <v>0.01838</v>
      </c>
      <c r="I309" s="255">
        <f>E309*H309</f>
        <v>6.306178000000001</v>
      </c>
      <c r="J309" s="254">
        <v>0</v>
      </c>
      <c r="K309" s="255">
        <f>E309*J309</f>
        <v>0</v>
      </c>
      <c r="O309" s="247">
        <v>2</v>
      </c>
      <c r="AA309" s="220">
        <v>1</v>
      </c>
      <c r="AB309" s="220">
        <v>1</v>
      </c>
      <c r="AC309" s="220">
        <v>1</v>
      </c>
      <c r="AZ309" s="220">
        <v>1</v>
      </c>
      <c r="BA309" s="220">
        <f>IF(AZ309=1,G309,0)</f>
        <v>0</v>
      </c>
      <c r="BB309" s="220">
        <f>IF(AZ309=2,G309,0)</f>
        <v>0</v>
      </c>
      <c r="BC309" s="220">
        <f>IF(AZ309=3,G309,0)</f>
        <v>0</v>
      </c>
      <c r="BD309" s="220">
        <f>IF(AZ309=4,G309,0)</f>
        <v>0</v>
      </c>
      <c r="BE309" s="220">
        <f>IF(AZ309=5,G309,0)</f>
        <v>0</v>
      </c>
      <c r="CA309" s="247">
        <v>1</v>
      </c>
      <c r="CB309" s="247">
        <v>1</v>
      </c>
    </row>
    <row r="310" spans="1:15" ht="12.75">
      <c r="A310" s="256"/>
      <c r="B310" s="260"/>
      <c r="C310" s="539" t="s">
        <v>561</v>
      </c>
      <c r="D310" s="540"/>
      <c r="E310" s="261">
        <v>343.1</v>
      </c>
      <c r="F310" s="262"/>
      <c r="G310" s="263"/>
      <c r="H310" s="264"/>
      <c r="I310" s="258"/>
      <c r="J310" s="265"/>
      <c r="K310" s="258"/>
      <c r="M310" s="259" t="s">
        <v>561</v>
      </c>
      <c r="O310" s="247"/>
    </row>
    <row r="311" spans="1:80" ht="12.75">
      <c r="A311" s="248">
        <v>68</v>
      </c>
      <c r="B311" s="249" t="s">
        <v>562</v>
      </c>
      <c r="C311" s="250" t="s">
        <v>563</v>
      </c>
      <c r="D311" s="251" t="s">
        <v>181</v>
      </c>
      <c r="E311" s="252">
        <v>1715.5</v>
      </c>
      <c r="F311" s="252"/>
      <c r="G311" s="253">
        <f>E311*F311</f>
        <v>0</v>
      </c>
      <c r="H311" s="254">
        <v>0.00085</v>
      </c>
      <c r="I311" s="255">
        <f>E311*H311</f>
        <v>1.458175</v>
      </c>
      <c r="J311" s="254">
        <v>0</v>
      </c>
      <c r="K311" s="255">
        <f>E311*J311</f>
        <v>0</v>
      </c>
      <c r="O311" s="247">
        <v>2</v>
      </c>
      <c r="AA311" s="220">
        <v>1</v>
      </c>
      <c r="AB311" s="220">
        <v>1</v>
      </c>
      <c r="AC311" s="220">
        <v>1</v>
      </c>
      <c r="AZ311" s="220">
        <v>1</v>
      </c>
      <c r="BA311" s="220">
        <f>IF(AZ311=1,G311,0)</f>
        <v>0</v>
      </c>
      <c r="BB311" s="220">
        <f>IF(AZ311=2,G311,0)</f>
        <v>0</v>
      </c>
      <c r="BC311" s="220">
        <f>IF(AZ311=3,G311,0)</f>
        <v>0</v>
      </c>
      <c r="BD311" s="220">
        <f>IF(AZ311=4,G311,0)</f>
        <v>0</v>
      </c>
      <c r="BE311" s="220">
        <f>IF(AZ311=5,G311,0)</f>
        <v>0</v>
      </c>
      <c r="CA311" s="247">
        <v>1</v>
      </c>
      <c r="CB311" s="247">
        <v>1</v>
      </c>
    </row>
    <row r="312" spans="1:15" ht="12.75">
      <c r="A312" s="256"/>
      <c r="B312" s="260"/>
      <c r="C312" s="539" t="s">
        <v>564</v>
      </c>
      <c r="D312" s="540"/>
      <c r="E312" s="261">
        <v>1715.5</v>
      </c>
      <c r="F312" s="262"/>
      <c r="G312" s="263"/>
      <c r="H312" s="264"/>
      <c r="I312" s="258"/>
      <c r="J312" s="265"/>
      <c r="K312" s="258"/>
      <c r="M312" s="259" t="s">
        <v>564</v>
      </c>
      <c r="O312" s="247"/>
    </row>
    <row r="313" spans="1:80" ht="12.75">
      <c r="A313" s="248">
        <v>69</v>
      </c>
      <c r="B313" s="249" t="s">
        <v>565</v>
      </c>
      <c r="C313" s="250" t="s">
        <v>566</v>
      </c>
      <c r="D313" s="251" t="s">
        <v>181</v>
      </c>
      <c r="E313" s="252">
        <v>343.1</v>
      </c>
      <c r="F313" s="252"/>
      <c r="G313" s="253">
        <f>E313*F313</f>
        <v>0</v>
      </c>
      <c r="H313" s="254">
        <v>0</v>
      </c>
      <c r="I313" s="255">
        <f>E313*H313</f>
        <v>0</v>
      </c>
      <c r="J313" s="254">
        <v>0</v>
      </c>
      <c r="K313" s="255">
        <f>E313*J313</f>
        <v>0</v>
      </c>
      <c r="O313" s="247">
        <v>2</v>
      </c>
      <c r="AA313" s="220">
        <v>1</v>
      </c>
      <c r="AB313" s="220">
        <v>1</v>
      </c>
      <c r="AC313" s="220">
        <v>1</v>
      </c>
      <c r="AZ313" s="220">
        <v>1</v>
      </c>
      <c r="BA313" s="220">
        <f>IF(AZ313=1,G313,0)</f>
        <v>0</v>
      </c>
      <c r="BB313" s="220">
        <f>IF(AZ313=2,G313,0)</f>
        <v>0</v>
      </c>
      <c r="BC313" s="220">
        <f>IF(AZ313=3,G313,0)</f>
        <v>0</v>
      </c>
      <c r="BD313" s="220">
        <f>IF(AZ313=4,G313,0)</f>
        <v>0</v>
      </c>
      <c r="BE313" s="220">
        <f>IF(AZ313=5,G313,0)</f>
        <v>0</v>
      </c>
      <c r="CA313" s="247">
        <v>1</v>
      </c>
      <c r="CB313" s="247">
        <v>1</v>
      </c>
    </row>
    <row r="314" spans="1:80" ht="12.75">
      <c r="A314" s="248">
        <v>70</v>
      </c>
      <c r="B314" s="249" t="s">
        <v>567</v>
      </c>
      <c r="C314" s="250" t="s">
        <v>568</v>
      </c>
      <c r="D314" s="251" t="s">
        <v>181</v>
      </c>
      <c r="E314" s="252">
        <v>95.7</v>
      </c>
      <c r="F314" s="252"/>
      <c r="G314" s="253">
        <f>E314*F314</f>
        <v>0</v>
      </c>
      <c r="H314" s="254">
        <v>0.00158</v>
      </c>
      <c r="I314" s="255">
        <f>E314*H314</f>
        <v>0.151206</v>
      </c>
      <c r="J314" s="254">
        <v>0</v>
      </c>
      <c r="K314" s="255">
        <f>E314*J314</f>
        <v>0</v>
      </c>
      <c r="O314" s="247">
        <v>2</v>
      </c>
      <c r="AA314" s="220">
        <v>1</v>
      </c>
      <c r="AB314" s="220">
        <v>1</v>
      </c>
      <c r="AC314" s="220">
        <v>1</v>
      </c>
      <c r="AZ314" s="220">
        <v>1</v>
      </c>
      <c r="BA314" s="220">
        <f>IF(AZ314=1,G314,0)</f>
        <v>0</v>
      </c>
      <c r="BB314" s="220">
        <f>IF(AZ314=2,G314,0)</f>
        <v>0</v>
      </c>
      <c r="BC314" s="220">
        <f>IF(AZ314=3,G314,0)</f>
        <v>0</v>
      </c>
      <c r="BD314" s="220">
        <f>IF(AZ314=4,G314,0)</f>
        <v>0</v>
      </c>
      <c r="BE314" s="220">
        <f>IF(AZ314=5,G314,0)</f>
        <v>0</v>
      </c>
      <c r="CA314" s="247">
        <v>1</v>
      </c>
      <c r="CB314" s="247">
        <v>1</v>
      </c>
    </row>
    <row r="315" spans="1:15" ht="12.75">
      <c r="A315" s="256"/>
      <c r="B315" s="260"/>
      <c r="C315" s="539" t="s">
        <v>569</v>
      </c>
      <c r="D315" s="540"/>
      <c r="E315" s="261">
        <v>95.7</v>
      </c>
      <c r="F315" s="262"/>
      <c r="G315" s="263"/>
      <c r="H315" s="264"/>
      <c r="I315" s="258"/>
      <c r="J315" s="265"/>
      <c r="K315" s="258"/>
      <c r="M315" s="259" t="s">
        <v>569</v>
      </c>
      <c r="O315" s="247"/>
    </row>
    <row r="316" spans="1:57" ht="12.75">
      <c r="A316" s="266"/>
      <c r="B316" s="267" t="s">
        <v>99</v>
      </c>
      <c r="C316" s="268" t="s">
        <v>558</v>
      </c>
      <c r="D316" s="269"/>
      <c r="E316" s="270"/>
      <c r="F316" s="271"/>
      <c r="G316" s="272">
        <f>SUM(G308:G315)</f>
        <v>0</v>
      </c>
      <c r="H316" s="273"/>
      <c r="I316" s="274">
        <f>SUM(I308:I315)</f>
        <v>7.915559000000001</v>
      </c>
      <c r="J316" s="273"/>
      <c r="K316" s="274">
        <f>SUM(K308:K315)</f>
        <v>0</v>
      </c>
      <c r="O316" s="247">
        <v>4</v>
      </c>
      <c r="BA316" s="275">
        <f>SUM(BA308:BA315)</f>
        <v>0</v>
      </c>
      <c r="BB316" s="275">
        <f>SUM(BB308:BB315)</f>
        <v>0</v>
      </c>
      <c r="BC316" s="275">
        <f>SUM(BC308:BC315)</f>
        <v>0</v>
      </c>
      <c r="BD316" s="275">
        <f>SUM(BD308:BD315)</f>
        <v>0</v>
      </c>
      <c r="BE316" s="275">
        <f>SUM(BE308:BE315)</f>
        <v>0</v>
      </c>
    </row>
    <row r="317" spans="1:15" ht="12.75">
      <c r="A317" s="237" t="s">
        <v>95</v>
      </c>
      <c r="B317" s="238" t="s">
        <v>570</v>
      </c>
      <c r="C317" s="239" t="s">
        <v>571</v>
      </c>
      <c r="D317" s="240"/>
      <c r="E317" s="241"/>
      <c r="F317" s="241"/>
      <c r="G317" s="242"/>
      <c r="H317" s="243"/>
      <c r="I317" s="244"/>
      <c r="J317" s="245"/>
      <c r="K317" s="246"/>
      <c r="O317" s="247">
        <v>1</v>
      </c>
    </row>
    <row r="318" spans="1:80" ht="12.75">
      <c r="A318" s="248">
        <v>71</v>
      </c>
      <c r="B318" s="249" t="s">
        <v>573</v>
      </c>
      <c r="C318" s="250" t="s">
        <v>574</v>
      </c>
      <c r="D318" s="251" t="s">
        <v>181</v>
      </c>
      <c r="E318" s="252">
        <v>95.7</v>
      </c>
      <c r="F318" s="252"/>
      <c r="G318" s="253">
        <f>E318*F318</f>
        <v>0</v>
      </c>
      <c r="H318" s="254">
        <v>4E-05</v>
      </c>
      <c r="I318" s="255">
        <f>E318*H318</f>
        <v>0.0038280000000000002</v>
      </c>
      <c r="J318" s="254">
        <v>0</v>
      </c>
      <c r="K318" s="255">
        <f>E318*J318</f>
        <v>0</v>
      </c>
      <c r="O318" s="247">
        <v>2</v>
      </c>
      <c r="AA318" s="220">
        <v>1</v>
      </c>
      <c r="AB318" s="220">
        <v>1</v>
      </c>
      <c r="AC318" s="220">
        <v>1</v>
      </c>
      <c r="AZ318" s="220">
        <v>1</v>
      </c>
      <c r="BA318" s="220">
        <f>IF(AZ318=1,G318,0)</f>
        <v>0</v>
      </c>
      <c r="BB318" s="220">
        <f>IF(AZ318=2,G318,0)</f>
        <v>0</v>
      </c>
      <c r="BC318" s="220">
        <f>IF(AZ318=3,G318,0)</f>
        <v>0</v>
      </c>
      <c r="BD318" s="220">
        <f>IF(AZ318=4,G318,0)</f>
        <v>0</v>
      </c>
      <c r="BE318" s="220">
        <f>IF(AZ318=5,G318,0)</f>
        <v>0</v>
      </c>
      <c r="CA318" s="247">
        <v>1</v>
      </c>
      <c r="CB318" s="247">
        <v>1</v>
      </c>
    </row>
    <row r="319" spans="1:57" ht="12.75">
      <c r="A319" s="266"/>
      <c r="B319" s="267" t="s">
        <v>99</v>
      </c>
      <c r="C319" s="268" t="s">
        <v>572</v>
      </c>
      <c r="D319" s="269"/>
      <c r="E319" s="270"/>
      <c r="F319" s="271"/>
      <c r="G319" s="272">
        <f>SUM(G317:G318)</f>
        <v>0</v>
      </c>
      <c r="H319" s="273"/>
      <c r="I319" s="274">
        <f>SUM(I317:I318)</f>
        <v>0.0038280000000000002</v>
      </c>
      <c r="J319" s="273"/>
      <c r="K319" s="274">
        <f>SUM(K317:K318)</f>
        <v>0</v>
      </c>
      <c r="O319" s="247">
        <v>4</v>
      </c>
      <c r="BA319" s="275">
        <f>SUM(BA317:BA318)</f>
        <v>0</v>
      </c>
      <c r="BB319" s="275">
        <f>SUM(BB317:BB318)</f>
        <v>0</v>
      </c>
      <c r="BC319" s="275">
        <f>SUM(BC317:BC318)</f>
        <v>0</v>
      </c>
      <c r="BD319" s="275">
        <f>SUM(BD317:BD318)</f>
        <v>0</v>
      </c>
      <c r="BE319" s="275">
        <f>SUM(BE317:BE318)</f>
        <v>0</v>
      </c>
    </row>
    <row r="320" spans="1:15" ht="12.75">
      <c r="A320" s="237" t="s">
        <v>95</v>
      </c>
      <c r="B320" s="238" t="s">
        <v>575</v>
      </c>
      <c r="C320" s="239" t="s">
        <v>576</v>
      </c>
      <c r="D320" s="240"/>
      <c r="E320" s="241"/>
      <c r="F320" s="241"/>
      <c r="G320" s="242"/>
      <c r="H320" s="243"/>
      <c r="I320" s="244"/>
      <c r="J320" s="245"/>
      <c r="K320" s="246"/>
      <c r="O320" s="247">
        <v>1</v>
      </c>
    </row>
    <row r="321" spans="1:80" ht="12.75">
      <c r="A321" s="248">
        <v>72</v>
      </c>
      <c r="B321" s="249" t="s">
        <v>578</v>
      </c>
      <c r="C321" s="250" t="s">
        <v>579</v>
      </c>
      <c r="D321" s="251" t="s">
        <v>214</v>
      </c>
      <c r="E321" s="252">
        <v>606.923207441</v>
      </c>
      <c r="F321" s="252"/>
      <c r="G321" s="253">
        <f>E321*F321</f>
        <v>0</v>
      </c>
      <c r="H321" s="254">
        <v>0</v>
      </c>
      <c r="I321" s="255">
        <f>E321*H321</f>
        <v>0</v>
      </c>
      <c r="J321" s="254"/>
      <c r="K321" s="255">
        <f>E321*J321</f>
        <v>0</v>
      </c>
      <c r="O321" s="247">
        <v>2</v>
      </c>
      <c r="AA321" s="220">
        <v>7</v>
      </c>
      <c r="AB321" s="220">
        <v>1</v>
      </c>
      <c r="AC321" s="220">
        <v>2</v>
      </c>
      <c r="AZ321" s="220">
        <v>1</v>
      </c>
      <c r="BA321" s="220">
        <f>IF(AZ321=1,G321,0)</f>
        <v>0</v>
      </c>
      <c r="BB321" s="220">
        <f>IF(AZ321=2,G321,0)</f>
        <v>0</v>
      </c>
      <c r="BC321" s="220">
        <f>IF(AZ321=3,G321,0)</f>
        <v>0</v>
      </c>
      <c r="BD321" s="220">
        <f>IF(AZ321=4,G321,0)</f>
        <v>0</v>
      </c>
      <c r="BE321" s="220">
        <f>IF(AZ321=5,G321,0)</f>
        <v>0</v>
      </c>
      <c r="CA321" s="247">
        <v>7</v>
      </c>
      <c r="CB321" s="247">
        <v>1</v>
      </c>
    </row>
    <row r="322" spans="1:57" ht="12.75">
      <c r="A322" s="266"/>
      <c r="B322" s="267" t="s">
        <v>99</v>
      </c>
      <c r="C322" s="268" t="s">
        <v>577</v>
      </c>
      <c r="D322" s="269"/>
      <c r="E322" s="270"/>
      <c r="F322" s="271"/>
      <c r="G322" s="272">
        <f>SUM(G320:G321)</f>
        <v>0</v>
      </c>
      <c r="H322" s="273"/>
      <c r="I322" s="274">
        <f>SUM(I320:I321)</f>
        <v>0</v>
      </c>
      <c r="J322" s="273"/>
      <c r="K322" s="274">
        <f>SUM(K320:K321)</f>
        <v>0</v>
      </c>
      <c r="O322" s="247">
        <v>4</v>
      </c>
      <c r="BA322" s="275">
        <f>SUM(BA320:BA321)</f>
        <v>0</v>
      </c>
      <c r="BB322" s="275">
        <f>SUM(BB320:BB321)</f>
        <v>0</v>
      </c>
      <c r="BC322" s="275">
        <f>SUM(BC320:BC321)</f>
        <v>0</v>
      </c>
      <c r="BD322" s="275">
        <f>SUM(BD320:BD321)</f>
        <v>0</v>
      </c>
      <c r="BE322" s="275">
        <f>SUM(BE320:BE321)</f>
        <v>0</v>
      </c>
    </row>
    <row r="323" spans="1:15" ht="12.75">
      <c r="A323" s="237" t="s">
        <v>95</v>
      </c>
      <c r="B323" s="238" t="s">
        <v>580</v>
      </c>
      <c r="C323" s="239" t="s">
        <v>581</v>
      </c>
      <c r="D323" s="240"/>
      <c r="E323" s="241"/>
      <c r="F323" s="241"/>
      <c r="G323" s="242"/>
      <c r="H323" s="243"/>
      <c r="I323" s="244"/>
      <c r="J323" s="245"/>
      <c r="K323" s="246"/>
      <c r="O323" s="247">
        <v>1</v>
      </c>
    </row>
    <row r="324" spans="1:80" ht="20.4">
      <c r="A324" s="248">
        <v>73</v>
      </c>
      <c r="B324" s="249" t="s">
        <v>583</v>
      </c>
      <c r="C324" s="250" t="s">
        <v>584</v>
      </c>
      <c r="D324" s="251" t="s">
        <v>181</v>
      </c>
      <c r="E324" s="252">
        <v>122.54</v>
      </c>
      <c r="F324" s="252"/>
      <c r="G324" s="253">
        <f>E324*F324</f>
        <v>0</v>
      </c>
      <c r="H324" s="254">
        <v>0.01475</v>
      </c>
      <c r="I324" s="255">
        <f>E324*H324</f>
        <v>1.807465</v>
      </c>
      <c r="J324" s="254">
        <v>0</v>
      </c>
      <c r="K324" s="255">
        <f>E324*J324</f>
        <v>0</v>
      </c>
      <c r="O324" s="247">
        <v>2</v>
      </c>
      <c r="AA324" s="220">
        <v>2</v>
      </c>
      <c r="AB324" s="220">
        <v>7</v>
      </c>
      <c r="AC324" s="220">
        <v>7</v>
      </c>
      <c r="AZ324" s="220">
        <v>2</v>
      </c>
      <c r="BA324" s="220">
        <f>IF(AZ324=1,G324,0)</f>
        <v>0</v>
      </c>
      <c r="BB324" s="220">
        <f>IF(AZ324=2,G324,0)</f>
        <v>0</v>
      </c>
      <c r="BC324" s="220">
        <f>IF(AZ324=3,G324,0)</f>
        <v>0</v>
      </c>
      <c r="BD324" s="220">
        <f>IF(AZ324=4,G324,0)</f>
        <v>0</v>
      </c>
      <c r="BE324" s="220">
        <f>IF(AZ324=5,G324,0)</f>
        <v>0</v>
      </c>
      <c r="CA324" s="247">
        <v>2</v>
      </c>
      <c r="CB324" s="247">
        <v>7</v>
      </c>
    </row>
    <row r="325" spans="1:80" ht="20.4">
      <c r="A325" s="248">
        <v>74</v>
      </c>
      <c r="B325" s="249" t="s">
        <v>585</v>
      </c>
      <c r="C325" s="250" t="s">
        <v>586</v>
      </c>
      <c r="D325" s="251" t="s">
        <v>181</v>
      </c>
      <c r="E325" s="252">
        <v>130.15</v>
      </c>
      <c r="F325" s="252"/>
      <c r="G325" s="253">
        <f>E325*F325</f>
        <v>0</v>
      </c>
      <c r="H325" s="254">
        <v>0.0162</v>
      </c>
      <c r="I325" s="255">
        <f>E325*H325</f>
        <v>2.10843</v>
      </c>
      <c r="J325" s="254">
        <v>0</v>
      </c>
      <c r="K325" s="255">
        <f>E325*J325</f>
        <v>0</v>
      </c>
      <c r="O325" s="247">
        <v>2</v>
      </c>
      <c r="AA325" s="220">
        <v>2</v>
      </c>
      <c r="AB325" s="220">
        <v>7</v>
      </c>
      <c r="AC325" s="220">
        <v>7</v>
      </c>
      <c r="AZ325" s="220">
        <v>2</v>
      </c>
      <c r="BA325" s="220">
        <f>IF(AZ325=1,G325,0)</f>
        <v>0</v>
      </c>
      <c r="BB325" s="220">
        <f>IF(AZ325=2,G325,0)</f>
        <v>0</v>
      </c>
      <c r="BC325" s="220">
        <f>IF(AZ325=3,G325,0)</f>
        <v>0</v>
      </c>
      <c r="BD325" s="220">
        <f>IF(AZ325=4,G325,0)</f>
        <v>0</v>
      </c>
      <c r="BE325" s="220">
        <f>IF(AZ325=5,G325,0)</f>
        <v>0</v>
      </c>
      <c r="CA325" s="247">
        <v>2</v>
      </c>
      <c r="CB325" s="247">
        <v>7</v>
      </c>
    </row>
    <row r="326" spans="1:15" ht="12.75">
      <c r="A326" s="256"/>
      <c r="B326" s="260"/>
      <c r="C326" s="539" t="s">
        <v>587</v>
      </c>
      <c r="D326" s="540"/>
      <c r="E326" s="261">
        <v>36.25</v>
      </c>
      <c r="F326" s="262"/>
      <c r="G326" s="263"/>
      <c r="H326" s="264"/>
      <c r="I326" s="258"/>
      <c r="J326" s="265"/>
      <c r="K326" s="258"/>
      <c r="M326" s="259" t="s">
        <v>587</v>
      </c>
      <c r="O326" s="247"/>
    </row>
    <row r="327" spans="1:15" ht="12.75">
      <c r="A327" s="256"/>
      <c r="B327" s="260"/>
      <c r="C327" s="549" t="s">
        <v>300</v>
      </c>
      <c r="D327" s="540"/>
      <c r="E327" s="286">
        <v>36.25</v>
      </c>
      <c r="F327" s="262"/>
      <c r="G327" s="263"/>
      <c r="H327" s="264"/>
      <c r="I327" s="258"/>
      <c r="J327" s="265"/>
      <c r="K327" s="258"/>
      <c r="M327" s="259" t="s">
        <v>300</v>
      </c>
      <c r="O327" s="247"/>
    </row>
    <row r="328" spans="1:15" ht="12.75">
      <c r="A328" s="256"/>
      <c r="B328" s="260"/>
      <c r="C328" s="539" t="s">
        <v>588</v>
      </c>
      <c r="D328" s="540"/>
      <c r="E328" s="261">
        <v>9.9904</v>
      </c>
      <c r="F328" s="262"/>
      <c r="G328" s="263"/>
      <c r="H328" s="264"/>
      <c r="I328" s="258"/>
      <c r="J328" s="265"/>
      <c r="K328" s="258"/>
      <c r="M328" s="259" t="s">
        <v>588</v>
      </c>
      <c r="O328" s="247"/>
    </row>
    <row r="329" spans="1:15" ht="12.75">
      <c r="A329" s="256"/>
      <c r="B329" s="260"/>
      <c r="C329" s="539" t="s">
        <v>589</v>
      </c>
      <c r="D329" s="540"/>
      <c r="E329" s="261">
        <v>9.24</v>
      </c>
      <c r="F329" s="262"/>
      <c r="G329" s="263"/>
      <c r="H329" s="264"/>
      <c r="I329" s="258"/>
      <c r="J329" s="265"/>
      <c r="K329" s="258"/>
      <c r="M329" s="259" t="s">
        <v>589</v>
      </c>
      <c r="O329" s="247"/>
    </row>
    <row r="330" spans="1:15" ht="12.75">
      <c r="A330" s="256"/>
      <c r="B330" s="260"/>
      <c r="C330" s="539" t="s">
        <v>590</v>
      </c>
      <c r="D330" s="540"/>
      <c r="E330" s="261">
        <v>2.914</v>
      </c>
      <c r="F330" s="262"/>
      <c r="G330" s="263"/>
      <c r="H330" s="264"/>
      <c r="I330" s="258"/>
      <c r="J330" s="265"/>
      <c r="K330" s="258"/>
      <c r="M330" s="259" t="s">
        <v>590</v>
      </c>
      <c r="O330" s="247"/>
    </row>
    <row r="331" spans="1:15" ht="12.75">
      <c r="A331" s="256"/>
      <c r="B331" s="260"/>
      <c r="C331" s="539" t="s">
        <v>591</v>
      </c>
      <c r="D331" s="540"/>
      <c r="E331" s="261">
        <v>15.9408</v>
      </c>
      <c r="F331" s="262"/>
      <c r="G331" s="263"/>
      <c r="H331" s="264"/>
      <c r="I331" s="258"/>
      <c r="J331" s="265"/>
      <c r="K331" s="258"/>
      <c r="M331" s="259" t="s">
        <v>591</v>
      </c>
      <c r="O331" s="247"/>
    </row>
    <row r="332" spans="1:15" ht="12.75">
      <c r="A332" s="256"/>
      <c r="B332" s="260"/>
      <c r="C332" s="539" t="s">
        <v>592</v>
      </c>
      <c r="D332" s="540"/>
      <c r="E332" s="261">
        <v>30.104</v>
      </c>
      <c r="F332" s="262"/>
      <c r="G332" s="263"/>
      <c r="H332" s="264"/>
      <c r="I332" s="258"/>
      <c r="J332" s="265"/>
      <c r="K332" s="258"/>
      <c r="M332" s="259" t="s">
        <v>592</v>
      </c>
      <c r="O332" s="247"/>
    </row>
    <row r="333" spans="1:15" ht="12.75">
      <c r="A333" s="256"/>
      <c r="B333" s="260"/>
      <c r="C333" s="539" t="s">
        <v>593</v>
      </c>
      <c r="D333" s="540"/>
      <c r="E333" s="261">
        <v>14.6934</v>
      </c>
      <c r="F333" s="262"/>
      <c r="G333" s="263"/>
      <c r="H333" s="264"/>
      <c r="I333" s="258"/>
      <c r="J333" s="265"/>
      <c r="K333" s="258"/>
      <c r="M333" s="259" t="s">
        <v>593</v>
      </c>
      <c r="O333" s="247"/>
    </row>
    <row r="334" spans="1:15" ht="12.75">
      <c r="A334" s="256"/>
      <c r="B334" s="260"/>
      <c r="C334" s="549" t="s">
        <v>300</v>
      </c>
      <c r="D334" s="540"/>
      <c r="E334" s="286">
        <v>82.8826</v>
      </c>
      <c r="F334" s="262"/>
      <c r="G334" s="263"/>
      <c r="H334" s="264"/>
      <c r="I334" s="258"/>
      <c r="J334" s="265"/>
      <c r="K334" s="258"/>
      <c r="M334" s="259" t="s">
        <v>300</v>
      </c>
      <c r="O334" s="247"/>
    </row>
    <row r="335" spans="1:15" ht="12.75">
      <c r="A335" s="256"/>
      <c r="B335" s="260"/>
      <c r="C335" s="539" t="s">
        <v>594</v>
      </c>
      <c r="D335" s="540"/>
      <c r="E335" s="261">
        <v>11.0174</v>
      </c>
      <c r="F335" s="262"/>
      <c r="G335" s="263"/>
      <c r="H335" s="264"/>
      <c r="I335" s="258"/>
      <c r="J335" s="265"/>
      <c r="K335" s="258"/>
      <c r="M335" s="259" t="s">
        <v>594</v>
      </c>
      <c r="O335" s="247"/>
    </row>
    <row r="336" spans="1:15" ht="12.75">
      <c r="A336" s="256"/>
      <c r="B336" s="260"/>
      <c r="C336" s="549" t="s">
        <v>300</v>
      </c>
      <c r="D336" s="540"/>
      <c r="E336" s="286">
        <v>11.0174</v>
      </c>
      <c r="F336" s="262"/>
      <c r="G336" s="263"/>
      <c r="H336" s="264"/>
      <c r="I336" s="258"/>
      <c r="J336" s="265"/>
      <c r="K336" s="258"/>
      <c r="M336" s="259" t="s">
        <v>300</v>
      </c>
      <c r="O336" s="247"/>
    </row>
    <row r="337" spans="1:80" ht="20.4">
      <c r="A337" s="248">
        <v>75</v>
      </c>
      <c r="B337" s="249" t="s">
        <v>595</v>
      </c>
      <c r="C337" s="250" t="s">
        <v>596</v>
      </c>
      <c r="D337" s="251" t="s">
        <v>181</v>
      </c>
      <c r="E337" s="252">
        <v>186.4148</v>
      </c>
      <c r="F337" s="252"/>
      <c r="G337" s="253">
        <f>E337*F337</f>
        <v>0</v>
      </c>
      <c r="H337" s="254">
        <v>0.00378</v>
      </c>
      <c r="I337" s="255">
        <f>E337*H337</f>
        <v>0.7046479440000001</v>
      </c>
      <c r="J337" s="254">
        <v>0</v>
      </c>
      <c r="K337" s="255">
        <f>E337*J337</f>
        <v>0</v>
      </c>
      <c r="O337" s="247">
        <v>2</v>
      </c>
      <c r="AA337" s="220">
        <v>2</v>
      </c>
      <c r="AB337" s="220">
        <v>7</v>
      </c>
      <c r="AC337" s="220">
        <v>7</v>
      </c>
      <c r="AZ337" s="220">
        <v>2</v>
      </c>
      <c r="BA337" s="220">
        <f>IF(AZ337=1,G337,0)</f>
        <v>0</v>
      </c>
      <c r="BB337" s="220">
        <f>IF(AZ337=2,G337,0)</f>
        <v>0</v>
      </c>
      <c r="BC337" s="220">
        <f>IF(AZ337=3,G337,0)</f>
        <v>0</v>
      </c>
      <c r="BD337" s="220">
        <f>IF(AZ337=4,G337,0)</f>
        <v>0</v>
      </c>
      <c r="BE337" s="220">
        <f>IF(AZ337=5,G337,0)</f>
        <v>0</v>
      </c>
      <c r="CA337" s="247">
        <v>2</v>
      </c>
      <c r="CB337" s="247">
        <v>7</v>
      </c>
    </row>
    <row r="338" spans="1:15" ht="12.75">
      <c r="A338" s="256"/>
      <c r="B338" s="260"/>
      <c r="C338" s="539" t="s">
        <v>597</v>
      </c>
      <c r="D338" s="540"/>
      <c r="E338" s="261">
        <v>95.7</v>
      </c>
      <c r="F338" s="262"/>
      <c r="G338" s="263"/>
      <c r="H338" s="264"/>
      <c r="I338" s="258"/>
      <c r="J338" s="265"/>
      <c r="K338" s="258"/>
      <c r="M338" s="259" t="s">
        <v>597</v>
      </c>
      <c r="O338" s="247"/>
    </row>
    <row r="339" spans="1:15" ht="12.75">
      <c r="A339" s="256"/>
      <c r="B339" s="260"/>
      <c r="C339" s="539" t="s">
        <v>598</v>
      </c>
      <c r="D339" s="540"/>
      <c r="E339" s="261">
        <v>0</v>
      </c>
      <c r="F339" s="262"/>
      <c r="G339" s="263"/>
      <c r="H339" s="264"/>
      <c r="I339" s="258"/>
      <c r="J339" s="265"/>
      <c r="K339" s="258"/>
      <c r="M339" s="259" t="s">
        <v>598</v>
      </c>
      <c r="O339" s="247"/>
    </row>
    <row r="340" spans="1:15" ht="12.75">
      <c r="A340" s="256"/>
      <c r="B340" s="260"/>
      <c r="C340" s="539" t="s">
        <v>599</v>
      </c>
      <c r="D340" s="540"/>
      <c r="E340" s="261">
        <v>7.9485</v>
      </c>
      <c r="F340" s="262"/>
      <c r="G340" s="263"/>
      <c r="H340" s="264"/>
      <c r="I340" s="258"/>
      <c r="J340" s="265"/>
      <c r="K340" s="258"/>
      <c r="M340" s="259" t="s">
        <v>599</v>
      </c>
      <c r="O340" s="247"/>
    </row>
    <row r="341" spans="1:15" ht="12.75">
      <c r="A341" s="256"/>
      <c r="B341" s="260"/>
      <c r="C341" s="539" t="s">
        <v>600</v>
      </c>
      <c r="D341" s="540"/>
      <c r="E341" s="261">
        <v>18.5693</v>
      </c>
      <c r="F341" s="262"/>
      <c r="G341" s="263"/>
      <c r="H341" s="264"/>
      <c r="I341" s="258"/>
      <c r="J341" s="265"/>
      <c r="K341" s="258"/>
      <c r="M341" s="259" t="s">
        <v>600</v>
      </c>
      <c r="O341" s="247"/>
    </row>
    <row r="342" spans="1:15" ht="12.75">
      <c r="A342" s="256"/>
      <c r="B342" s="260"/>
      <c r="C342" s="539" t="s">
        <v>601</v>
      </c>
      <c r="D342" s="540"/>
      <c r="E342" s="261">
        <v>12.9413</v>
      </c>
      <c r="F342" s="262"/>
      <c r="G342" s="263"/>
      <c r="H342" s="264"/>
      <c r="I342" s="258"/>
      <c r="J342" s="265"/>
      <c r="K342" s="258"/>
      <c r="M342" s="259" t="s">
        <v>601</v>
      </c>
      <c r="O342" s="247"/>
    </row>
    <row r="343" spans="1:15" ht="12.75">
      <c r="A343" s="256"/>
      <c r="B343" s="260"/>
      <c r="C343" s="539" t="s">
        <v>602</v>
      </c>
      <c r="D343" s="540"/>
      <c r="E343" s="261">
        <v>1.419</v>
      </c>
      <c r="F343" s="262"/>
      <c r="G343" s="263"/>
      <c r="H343" s="264"/>
      <c r="I343" s="258"/>
      <c r="J343" s="265"/>
      <c r="K343" s="258"/>
      <c r="M343" s="259" t="s">
        <v>602</v>
      </c>
      <c r="O343" s="247"/>
    </row>
    <row r="344" spans="1:15" ht="12.75">
      <c r="A344" s="256"/>
      <c r="B344" s="260"/>
      <c r="C344" s="539" t="s">
        <v>603</v>
      </c>
      <c r="D344" s="540"/>
      <c r="E344" s="261">
        <v>11.697</v>
      </c>
      <c r="F344" s="262"/>
      <c r="G344" s="263"/>
      <c r="H344" s="264"/>
      <c r="I344" s="258"/>
      <c r="J344" s="265"/>
      <c r="K344" s="258"/>
      <c r="M344" s="259" t="s">
        <v>603</v>
      </c>
      <c r="O344" s="247"/>
    </row>
    <row r="345" spans="1:15" ht="12.75">
      <c r="A345" s="256"/>
      <c r="B345" s="260"/>
      <c r="C345" s="539" t="s">
        <v>604</v>
      </c>
      <c r="D345" s="540"/>
      <c r="E345" s="261">
        <v>5.2868</v>
      </c>
      <c r="F345" s="262"/>
      <c r="G345" s="263"/>
      <c r="H345" s="264"/>
      <c r="I345" s="258"/>
      <c r="J345" s="265"/>
      <c r="K345" s="258"/>
      <c r="M345" s="259" t="s">
        <v>604</v>
      </c>
      <c r="O345" s="247"/>
    </row>
    <row r="346" spans="1:15" ht="12.75">
      <c r="A346" s="256"/>
      <c r="B346" s="260"/>
      <c r="C346" s="539" t="s">
        <v>605</v>
      </c>
      <c r="D346" s="540"/>
      <c r="E346" s="261">
        <v>1.08</v>
      </c>
      <c r="F346" s="262"/>
      <c r="G346" s="263"/>
      <c r="H346" s="264"/>
      <c r="I346" s="258"/>
      <c r="J346" s="265"/>
      <c r="K346" s="258"/>
      <c r="M346" s="259" t="s">
        <v>605</v>
      </c>
      <c r="O346" s="247"/>
    </row>
    <row r="347" spans="1:15" ht="12.75">
      <c r="A347" s="256"/>
      <c r="B347" s="260"/>
      <c r="C347" s="539" t="s">
        <v>606</v>
      </c>
      <c r="D347" s="540"/>
      <c r="E347" s="261">
        <v>5.985</v>
      </c>
      <c r="F347" s="262"/>
      <c r="G347" s="263"/>
      <c r="H347" s="264"/>
      <c r="I347" s="258"/>
      <c r="J347" s="265"/>
      <c r="K347" s="258"/>
      <c r="M347" s="259" t="s">
        <v>606</v>
      </c>
      <c r="O347" s="247"/>
    </row>
    <row r="348" spans="1:15" ht="12.75">
      <c r="A348" s="256"/>
      <c r="B348" s="260"/>
      <c r="C348" s="539" t="s">
        <v>607</v>
      </c>
      <c r="D348" s="540"/>
      <c r="E348" s="261">
        <v>12.096</v>
      </c>
      <c r="F348" s="262"/>
      <c r="G348" s="263"/>
      <c r="H348" s="264"/>
      <c r="I348" s="258"/>
      <c r="J348" s="265"/>
      <c r="K348" s="258"/>
      <c r="M348" s="259" t="s">
        <v>607</v>
      </c>
      <c r="O348" s="247"/>
    </row>
    <row r="349" spans="1:15" ht="12.75">
      <c r="A349" s="256"/>
      <c r="B349" s="260"/>
      <c r="C349" s="539" t="s">
        <v>608</v>
      </c>
      <c r="D349" s="540"/>
      <c r="E349" s="261">
        <v>13.692</v>
      </c>
      <c r="F349" s="262"/>
      <c r="G349" s="263"/>
      <c r="H349" s="264"/>
      <c r="I349" s="258"/>
      <c r="J349" s="265"/>
      <c r="K349" s="258"/>
      <c r="M349" s="259" t="s">
        <v>608</v>
      </c>
      <c r="O349" s="247"/>
    </row>
    <row r="350" spans="1:57" ht="12.75">
      <c r="A350" s="266"/>
      <c r="B350" s="267" t="s">
        <v>99</v>
      </c>
      <c r="C350" s="268" t="s">
        <v>582</v>
      </c>
      <c r="D350" s="269"/>
      <c r="E350" s="270"/>
      <c r="F350" s="271"/>
      <c r="G350" s="272">
        <f>SUM(G323:G349)</f>
        <v>0</v>
      </c>
      <c r="H350" s="273"/>
      <c r="I350" s="274">
        <f>SUM(I323:I349)</f>
        <v>4.620542944</v>
      </c>
      <c r="J350" s="273"/>
      <c r="K350" s="274">
        <f>SUM(K323:K349)</f>
        <v>0</v>
      </c>
      <c r="O350" s="247">
        <v>4</v>
      </c>
      <c r="BA350" s="275">
        <f>SUM(BA323:BA349)</f>
        <v>0</v>
      </c>
      <c r="BB350" s="275">
        <f>SUM(BB323:BB349)</f>
        <v>0</v>
      </c>
      <c r="BC350" s="275">
        <f>SUM(BC323:BC349)</f>
        <v>0</v>
      </c>
      <c r="BD350" s="275">
        <f>SUM(BD323:BD349)</f>
        <v>0</v>
      </c>
      <c r="BE350" s="275">
        <f>SUM(BE323:BE349)</f>
        <v>0</v>
      </c>
    </row>
    <row r="351" spans="1:15" ht="12.75">
      <c r="A351" s="237" t="s">
        <v>95</v>
      </c>
      <c r="B351" s="238" t="s">
        <v>609</v>
      </c>
      <c r="C351" s="239" t="s">
        <v>610</v>
      </c>
      <c r="D351" s="240"/>
      <c r="E351" s="241"/>
      <c r="F351" s="241"/>
      <c r="G351" s="242"/>
      <c r="H351" s="243"/>
      <c r="I351" s="244"/>
      <c r="J351" s="245"/>
      <c r="K351" s="246"/>
      <c r="O351" s="247">
        <v>1</v>
      </c>
    </row>
    <row r="352" spans="1:80" ht="20.4">
      <c r="A352" s="248">
        <v>76</v>
      </c>
      <c r="B352" s="249" t="s">
        <v>612</v>
      </c>
      <c r="C352" s="250" t="s">
        <v>613</v>
      </c>
      <c r="D352" s="251" t="s">
        <v>181</v>
      </c>
      <c r="E352" s="252">
        <v>153.94</v>
      </c>
      <c r="F352" s="252"/>
      <c r="G352" s="253">
        <f>E352*F352</f>
        <v>0</v>
      </c>
      <c r="H352" s="254">
        <v>0.00261</v>
      </c>
      <c r="I352" s="255">
        <f>E352*H352</f>
        <v>0.40178339999999996</v>
      </c>
      <c r="J352" s="254">
        <v>0</v>
      </c>
      <c r="K352" s="255">
        <f>E352*J352</f>
        <v>0</v>
      </c>
      <c r="O352" s="247">
        <v>2</v>
      </c>
      <c r="AA352" s="220">
        <v>1</v>
      </c>
      <c r="AB352" s="220">
        <v>7</v>
      </c>
      <c r="AC352" s="220">
        <v>7</v>
      </c>
      <c r="AZ352" s="220">
        <v>2</v>
      </c>
      <c r="BA352" s="220">
        <f>IF(AZ352=1,G352,0)</f>
        <v>0</v>
      </c>
      <c r="BB352" s="220">
        <f>IF(AZ352=2,G352,0)</f>
        <v>0</v>
      </c>
      <c r="BC352" s="220">
        <f>IF(AZ352=3,G352,0)</f>
        <v>0</v>
      </c>
      <c r="BD352" s="220">
        <f>IF(AZ352=4,G352,0)</f>
        <v>0</v>
      </c>
      <c r="BE352" s="220">
        <f>IF(AZ352=5,G352,0)</f>
        <v>0</v>
      </c>
      <c r="CA352" s="247">
        <v>1</v>
      </c>
      <c r="CB352" s="247">
        <v>7</v>
      </c>
    </row>
    <row r="353" spans="1:80" ht="20.4">
      <c r="A353" s="248">
        <v>77</v>
      </c>
      <c r="B353" s="249" t="s">
        <v>614</v>
      </c>
      <c r="C353" s="250" t="s">
        <v>615</v>
      </c>
      <c r="D353" s="251" t="s">
        <v>181</v>
      </c>
      <c r="E353" s="252">
        <v>153.94</v>
      </c>
      <c r="F353" s="252"/>
      <c r="G353" s="253">
        <f>E353*F353</f>
        <v>0</v>
      </c>
      <c r="H353" s="254">
        <v>0.00034</v>
      </c>
      <c r="I353" s="255">
        <f>E353*H353</f>
        <v>0.0523396</v>
      </c>
      <c r="J353" s="254">
        <v>0</v>
      </c>
      <c r="K353" s="255">
        <f>E353*J353</f>
        <v>0</v>
      </c>
      <c r="O353" s="247">
        <v>2</v>
      </c>
      <c r="AA353" s="220">
        <v>1</v>
      </c>
      <c r="AB353" s="220">
        <v>7</v>
      </c>
      <c r="AC353" s="220">
        <v>7</v>
      </c>
      <c r="AZ353" s="220">
        <v>2</v>
      </c>
      <c r="BA353" s="220">
        <f>IF(AZ353=1,G353,0)</f>
        <v>0</v>
      </c>
      <c r="BB353" s="220">
        <f>IF(AZ353=2,G353,0)</f>
        <v>0</v>
      </c>
      <c r="BC353" s="220">
        <f>IF(AZ353=3,G353,0)</f>
        <v>0</v>
      </c>
      <c r="BD353" s="220">
        <f>IF(AZ353=4,G353,0)</f>
        <v>0</v>
      </c>
      <c r="BE353" s="220">
        <f>IF(AZ353=5,G353,0)</f>
        <v>0</v>
      </c>
      <c r="CA353" s="247">
        <v>1</v>
      </c>
      <c r="CB353" s="247">
        <v>7</v>
      </c>
    </row>
    <row r="354" spans="1:15" ht="12.75">
      <c r="A354" s="256"/>
      <c r="B354" s="260"/>
      <c r="C354" s="539" t="s">
        <v>616</v>
      </c>
      <c r="D354" s="540"/>
      <c r="E354" s="261">
        <v>86.2785</v>
      </c>
      <c r="F354" s="262"/>
      <c r="G354" s="263"/>
      <c r="H354" s="264"/>
      <c r="I354" s="258"/>
      <c r="J354" s="265"/>
      <c r="K354" s="258"/>
      <c r="M354" s="259" t="s">
        <v>616</v>
      </c>
      <c r="O354" s="247"/>
    </row>
    <row r="355" spans="1:15" ht="12.75">
      <c r="A355" s="256"/>
      <c r="B355" s="260"/>
      <c r="C355" s="539" t="s">
        <v>617</v>
      </c>
      <c r="D355" s="540"/>
      <c r="E355" s="261">
        <v>14.784</v>
      </c>
      <c r="F355" s="262"/>
      <c r="G355" s="263"/>
      <c r="H355" s="264"/>
      <c r="I355" s="258"/>
      <c r="J355" s="265"/>
      <c r="K355" s="258"/>
      <c r="M355" s="259" t="s">
        <v>617</v>
      </c>
      <c r="O355" s="247"/>
    </row>
    <row r="356" spans="1:15" ht="12.75">
      <c r="A356" s="256"/>
      <c r="B356" s="260"/>
      <c r="C356" s="539" t="s">
        <v>618</v>
      </c>
      <c r="D356" s="540"/>
      <c r="E356" s="261">
        <v>10.553</v>
      </c>
      <c r="F356" s="262"/>
      <c r="G356" s="263"/>
      <c r="H356" s="264"/>
      <c r="I356" s="258"/>
      <c r="J356" s="265"/>
      <c r="K356" s="258"/>
      <c r="M356" s="259" t="s">
        <v>618</v>
      </c>
      <c r="O356" s="247"/>
    </row>
    <row r="357" spans="1:15" ht="12.75">
      <c r="A357" s="256"/>
      <c r="B357" s="260"/>
      <c r="C357" s="539" t="s">
        <v>619</v>
      </c>
      <c r="D357" s="540"/>
      <c r="E357" s="261">
        <v>3.115</v>
      </c>
      <c r="F357" s="262"/>
      <c r="G357" s="263"/>
      <c r="H357" s="264"/>
      <c r="I357" s="258"/>
      <c r="J357" s="265"/>
      <c r="K357" s="258"/>
      <c r="M357" s="259" t="s">
        <v>619</v>
      </c>
      <c r="O357" s="247"/>
    </row>
    <row r="358" spans="1:15" ht="12.75">
      <c r="A358" s="256"/>
      <c r="B358" s="260"/>
      <c r="C358" s="539" t="s">
        <v>620</v>
      </c>
      <c r="D358" s="540"/>
      <c r="E358" s="261">
        <v>27.4509</v>
      </c>
      <c r="F358" s="262"/>
      <c r="G358" s="263"/>
      <c r="H358" s="264"/>
      <c r="I358" s="258"/>
      <c r="J358" s="265"/>
      <c r="K358" s="258"/>
      <c r="M358" s="259" t="s">
        <v>620</v>
      </c>
      <c r="O358" s="247"/>
    </row>
    <row r="359" spans="1:15" ht="12.75">
      <c r="A359" s="256"/>
      <c r="B359" s="260"/>
      <c r="C359" s="539" t="s">
        <v>621</v>
      </c>
      <c r="D359" s="540"/>
      <c r="E359" s="261">
        <v>2.2925</v>
      </c>
      <c r="F359" s="262"/>
      <c r="G359" s="263"/>
      <c r="H359" s="264"/>
      <c r="I359" s="258"/>
      <c r="J359" s="265"/>
      <c r="K359" s="258"/>
      <c r="M359" s="259" t="s">
        <v>621</v>
      </c>
      <c r="O359" s="247"/>
    </row>
    <row r="360" spans="1:15" ht="12.75">
      <c r="A360" s="256"/>
      <c r="B360" s="260"/>
      <c r="C360" s="539" t="s">
        <v>622</v>
      </c>
      <c r="D360" s="540"/>
      <c r="E360" s="261">
        <v>9.4662</v>
      </c>
      <c r="F360" s="262"/>
      <c r="G360" s="263"/>
      <c r="H360" s="264"/>
      <c r="I360" s="258"/>
      <c r="J360" s="265"/>
      <c r="K360" s="258"/>
      <c r="M360" s="259" t="s">
        <v>622</v>
      </c>
      <c r="O360" s="247"/>
    </row>
    <row r="361" spans="1:80" ht="12.75">
      <c r="A361" s="248">
        <v>78</v>
      </c>
      <c r="B361" s="249" t="s">
        <v>623</v>
      </c>
      <c r="C361" s="250" t="s">
        <v>624</v>
      </c>
      <c r="D361" s="251" t="s">
        <v>12</v>
      </c>
      <c r="E361" s="252"/>
      <c r="F361" s="252"/>
      <c r="G361" s="253">
        <f>E361*F361</f>
        <v>0</v>
      </c>
      <c r="H361" s="254">
        <v>0</v>
      </c>
      <c r="I361" s="255">
        <f>E361*H361</f>
        <v>0</v>
      </c>
      <c r="J361" s="254"/>
      <c r="K361" s="255">
        <f>E361*J361</f>
        <v>0</v>
      </c>
      <c r="O361" s="247">
        <v>2</v>
      </c>
      <c r="AA361" s="220">
        <v>7</v>
      </c>
      <c r="AB361" s="220">
        <v>1002</v>
      </c>
      <c r="AC361" s="220">
        <v>5</v>
      </c>
      <c r="AZ361" s="220">
        <v>2</v>
      </c>
      <c r="BA361" s="220">
        <f>IF(AZ361=1,G361,0)</f>
        <v>0</v>
      </c>
      <c r="BB361" s="220">
        <f>IF(AZ361=2,G361,0)</f>
        <v>0</v>
      </c>
      <c r="BC361" s="220">
        <f>IF(AZ361=3,G361,0)</f>
        <v>0</v>
      </c>
      <c r="BD361" s="220">
        <f>IF(AZ361=4,G361,0)</f>
        <v>0</v>
      </c>
      <c r="BE361" s="220">
        <f>IF(AZ361=5,G361,0)</f>
        <v>0</v>
      </c>
      <c r="CA361" s="247">
        <v>7</v>
      </c>
      <c r="CB361" s="247">
        <v>1002</v>
      </c>
    </row>
    <row r="362" spans="1:57" ht="12.75">
      <c r="A362" s="266"/>
      <c r="B362" s="267" t="s">
        <v>99</v>
      </c>
      <c r="C362" s="268" t="s">
        <v>611</v>
      </c>
      <c r="D362" s="269"/>
      <c r="E362" s="270"/>
      <c r="F362" s="271"/>
      <c r="G362" s="272">
        <f>SUM(G351:G361)</f>
        <v>0</v>
      </c>
      <c r="H362" s="273"/>
      <c r="I362" s="274">
        <f>SUM(I351:I361)</f>
        <v>0.45412299999999994</v>
      </c>
      <c r="J362" s="273"/>
      <c r="K362" s="274">
        <f>SUM(K351:K361)</f>
        <v>0</v>
      </c>
      <c r="O362" s="247">
        <v>4</v>
      </c>
      <c r="BA362" s="275">
        <f>SUM(BA351:BA361)</f>
        <v>0</v>
      </c>
      <c r="BB362" s="275">
        <f>SUM(BB351:BB361)</f>
        <v>0</v>
      </c>
      <c r="BC362" s="275">
        <f>SUM(BC351:BC361)</f>
        <v>0</v>
      </c>
      <c r="BD362" s="275">
        <f>SUM(BD351:BD361)</f>
        <v>0</v>
      </c>
      <c r="BE362" s="275">
        <f>SUM(BE351:BE361)</f>
        <v>0</v>
      </c>
    </row>
    <row r="363" spans="1:15" ht="12.75">
      <c r="A363" s="237" t="s">
        <v>95</v>
      </c>
      <c r="B363" s="238" t="s">
        <v>625</v>
      </c>
      <c r="C363" s="239" t="s">
        <v>626</v>
      </c>
      <c r="D363" s="240"/>
      <c r="E363" s="241"/>
      <c r="F363" s="241"/>
      <c r="G363" s="242"/>
      <c r="H363" s="243"/>
      <c r="I363" s="244"/>
      <c r="J363" s="245"/>
      <c r="K363" s="246"/>
      <c r="O363" s="247">
        <v>1</v>
      </c>
    </row>
    <row r="364" spans="1:80" ht="12.75">
      <c r="A364" s="248">
        <v>79</v>
      </c>
      <c r="B364" s="249" t="s">
        <v>628</v>
      </c>
      <c r="C364" s="250" t="s">
        <v>629</v>
      </c>
      <c r="D364" s="251" t="s">
        <v>181</v>
      </c>
      <c r="E364" s="252">
        <v>95.7</v>
      </c>
      <c r="F364" s="252"/>
      <c r="G364" s="253">
        <f>E364*F364</f>
        <v>0</v>
      </c>
      <c r="H364" s="254">
        <v>0</v>
      </c>
      <c r="I364" s="255">
        <f>E364*H364</f>
        <v>0</v>
      </c>
      <c r="J364" s="254">
        <v>0</v>
      </c>
      <c r="K364" s="255">
        <f>E364*J364</f>
        <v>0</v>
      </c>
      <c r="O364" s="247">
        <v>2</v>
      </c>
      <c r="AA364" s="220">
        <v>1</v>
      </c>
      <c r="AB364" s="220">
        <v>7</v>
      </c>
      <c r="AC364" s="220">
        <v>7</v>
      </c>
      <c r="AZ364" s="220">
        <v>2</v>
      </c>
      <c r="BA364" s="220">
        <f>IF(AZ364=1,G364,0)</f>
        <v>0</v>
      </c>
      <c r="BB364" s="220">
        <f>IF(AZ364=2,G364,0)</f>
        <v>0</v>
      </c>
      <c r="BC364" s="220">
        <f>IF(AZ364=3,G364,0)</f>
        <v>0</v>
      </c>
      <c r="BD364" s="220">
        <f>IF(AZ364=4,G364,0)</f>
        <v>0</v>
      </c>
      <c r="BE364" s="220">
        <f>IF(AZ364=5,G364,0)</f>
        <v>0</v>
      </c>
      <c r="CA364" s="247">
        <v>1</v>
      </c>
      <c r="CB364" s="247">
        <v>7</v>
      </c>
    </row>
    <row r="365" spans="1:80" ht="12.75">
      <c r="A365" s="248">
        <v>80</v>
      </c>
      <c r="B365" s="249" t="s">
        <v>630</v>
      </c>
      <c r="C365" s="250" t="s">
        <v>631</v>
      </c>
      <c r="D365" s="251" t="s">
        <v>181</v>
      </c>
      <c r="E365" s="252">
        <v>153.9403</v>
      </c>
      <c r="F365" s="252"/>
      <c r="G365" s="253">
        <f>E365*F365</f>
        <v>0</v>
      </c>
      <c r="H365" s="254">
        <v>0.003</v>
      </c>
      <c r="I365" s="255">
        <f>E365*H365</f>
        <v>0.46182090000000003</v>
      </c>
      <c r="J365" s="254">
        <v>0</v>
      </c>
      <c r="K365" s="255">
        <f>E365*J365</f>
        <v>0</v>
      </c>
      <c r="O365" s="247">
        <v>2</v>
      </c>
      <c r="AA365" s="220">
        <v>1</v>
      </c>
      <c r="AB365" s="220">
        <v>7</v>
      </c>
      <c r="AC365" s="220">
        <v>7</v>
      </c>
      <c r="AZ365" s="220">
        <v>2</v>
      </c>
      <c r="BA365" s="220">
        <f>IF(AZ365=1,G365,0)</f>
        <v>0</v>
      </c>
      <c r="BB365" s="220">
        <f>IF(AZ365=2,G365,0)</f>
        <v>0</v>
      </c>
      <c r="BC365" s="220">
        <f>IF(AZ365=3,G365,0)</f>
        <v>0</v>
      </c>
      <c r="BD365" s="220">
        <f>IF(AZ365=4,G365,0)</f>
        <v>0</v>
      </c>
      <c r="BE365" s="220">
        <f>IF(AZ365=5,G365,0)</f>
        <v>0</v>
      </c>
      <c r="CA365" s="247">
        <v>1</v>
      </c>
      <c r="CB365" s="247">
        <v>7</v>
      </c>
    </row>
    <row r="366" spans="1:15" ht="12.75">
      <c r="A366" s="256"/>
      <c r="B366" s="260"/>
      <c r="C366" s="539" t="s">
        <v>632</v>
      </c>
      <c r="D366" s="540"/>
      <c r="E366" s="261">
        <v>1.975</v>
      </c>
      <c r="F366" s="262"/>
      <c r="G366" s="263"/>
      <c r="H366" s="264"/>
      <c r="I366" s="258"/>
      <c r="J366" s="265"/>
      <c r="K366" s="258"/>
      <c r="M366" s="259" t="s">
        <v>632</v>
      </c>
      <c r="O366" s="247"/>
    </row>
    <row r="367" spans="1:15" ht="12.75">
      <c r="A367" s="256"/>
      <c r="B367" s="260"/>
      <c r="C367" s="539" t="s">
        <v>358</v>
      </c>
      <c r="D367" s="540"/>
      <c r="E367" s="261">
        <v>0.9875</v>
      </c>
      <c r="F367" s="262"/>
      <c r="G367" s="263"/>
      <c r="H367" s="264"/>
      <c r="I367" s="258"/>
      <c r="J367" s="265"/>
      <c r="K367" s="258"/>
      <c r="M367" s="259" t="s">
        <v>358</v>
      </c>
      <c r="O367" s="247"/>
    </row>
    <row r="368" spans="1:15" ht="12.75">
      <c r="A368" s="256"/>
      <c r="B368" s="260"/>
      <c r="C368" s="549" t="s">
        <v>300</v>
      </c>
      <c r="D368" s="540"/>
      <c r="E368" s="286">
        <v>2.9625000000000004</v>
      </c>
      <c r="F368" s="262"/>
      <c r="G368" s="263"/>
      <c r="H368" s="264"/>
      <c r="I368" s="258"/>
      <c r="J368" s="265"/>
      <c r="K368" s="258"/>
      <c r="M368" s="259" t="s">
        <v>300</v>
      </c>
      <c r="O368" s="247"/>
    </row>
    <row r="369" spans="1:15" ht="12.75">
      <c r="A369" s="256"/>
      <c r="B369" s="260"/>
      <c r="C369" s="539" t="s">
        <v>633</v>
      </c>
      <c r="D369" s="540"/>
      <c r="E369" s="261">
        <v>67.2</v>
      </c>
      <c r="F369" s="262"/>
      <c r="G369" s="263"/>
      <c r="H369" s="264"/>
      <c r="I369" s="258"/>
      <c r="J369" s="265"/>
      <c r="K369" s="258"/>
      <c r="M369" s="259" t="s">
        <v>633</v>
      </c>
      <c r="O369" s="247"/>
    </row>
    <row r="370" spans="1:15" ht="12.75">
      <c r="A370" s="256"/>
      <c r="B370" s="260"/>
      <c r="C370" s="539" t="s">
        <v>634</v>
      </c>
      <c r="D370" s="540"/>
      <c r="E370" s="261">
        <v>13.78</v>
      </c>
      <c r="F370" s="262"/>
      <c r="G370" s="263"/>
      <c r="H370" s="264"/>
      <c r="I370" s="258"/>
      <c r="J370" s="265"/>
      <c r="K370" s="258"/>
      <c r="M370" s="259" t="s">
        <v>634</v>
      </c>
      <c r="O370" s="247"/>
    </row>
    <row r="371" spans="1:15" ht="12.75">
      <c r="A371" s="256"/>
      <c r="B371" s="260"/>
      <c r="C371" s="549" t="s">
        <v>300</v>
      </c>
      <c r="D371" s="540"/>
      <c r="E371" s="286">
        <v>80.98</v>
      </c>
      <c r="F371" s="262"/>
      <c r="G371" s="263"/>
      <c r="H371" s="264"/>
      <c r="I371" s="258"/>
      <c r="J371" s="265"/>
      <c r="K371" s="258"/>
      <c r="M371" s="259" t="s">
        <v>300</v>
      </c>
      <c r="O371" s="247"/>
    </row>
    <row r="372" spans="1:15" ht="12.75">
      <c r="A372" s="256"/>
      <c r="B372" s="260"/>
      <c r="C372" s="539" t="s">
        <v>107</v>
      </c>
      <c r="D372" s="540"/>
      <c r="E372" s="261">
        <v>8</v>
      </c>
      <c r="F372" s="262"/>
      <c r="G372" s="263"/>
      <c r="H372" s="264"/>
      <c r="I372" s="258"/>
      <c r="J372" s="265"/>
      <c r="K372" s="258"/>
      <c r="M372" s="259">
        <v>8</v>
      </c>
      <c r="O372" s="247"/>
    </row>
    <row r="373" spans="1:15" ht="12.75">
      <c r="A373" s="256"/>
      <c r="B373" s="260"/>
      <c r="C373" s="549" t="s">
        <v>300</v>
      </c>
      <c r="D373" s="540"/>
      <c r="E373" s="286">
        <v>8</v>
      </c>
      <c r="F373" s="262"/>
      <c r="G373" s="263"/>
      <c r="H373" s="264"/>
      <c r="I373" s="258"/>
      <c r="J373" s="265"/>
      <c r="K373" s="258"/>
      <c r="M373" s="259" t="s">
        <v>300</v>
      </c>
      <c r="O373" s="247"/>
    </row>
    <row r="374" spans="1:15" ht="12.75">
      <c r="A374" s="256"/>
      <c r="B374" s="260"/>
      <c r="C374" s="539" t="s">
        <v>635</v>
      </c>
      <c r="D374" s="540"/>
      <c r="E374" s="261">
        <v>0.672</v>
      </c>
      <c r="F374" s="262"/>
      <c r="G374" s="263"/>
      <c r="H374" s="264"/>
      <c r="I374" s="258"/>
      <c r="J374" s="265"/>
      <c r="K374" s="258"/>
      <c r="M374" s="259" t="s">
        <v>635</v>
      </c>
      <c r="O374" s="247"/>
    </row>
    <row r="375" spans="1:15" ht="12.75">
      <c r="A375" s="256"/>
      <c r="B375" s="260"/>
      <c r="C375" s="539" t="s">
        <v>636</v>
      </c>
      <c r="D375" s="540"/>
      <c r="E375" s="261">
        <v>10.394</v>
      </c>
      <c r="F375" s="262"/>
      <c r="G375" s="263"/>
      <c r="H375" s="264"/>
      <c r="I375" s="258"/>
      <c r="J375" s="265"/>
      <c r="K375" s="258"/>
      <c r="M375" s="259" t="s">
        <v>636</v>
      </c>
      <c r="O375" s="247"/>
    </row>
    <row r="376" spans="1:15" ht="12.75">
      <c r="A376" s="256"/>
      <c r="B376" s="260"/>
      <c r="C376" s="539" t="s">
        <v>637</v>
      </c>
      <c r="D376" s="540"/>
      <c r="E376" s="261">
        <v>3.537</v>
      </c>
      <c r="F376" s="262"/>
      <c r="G376" s="263"/>
      <c r="H376" s="264"/>
      <c r="I376" s="258"/>
      <c r="J376" s="265"/>
      <c r="K376" s="258"/>
      <c r="M376" s="259" t="s">
        <v>637</v>
      </c>
      <c r="O376" s="247"/>
    </row>
    <row r="377" spans="1:15" ht="12.75">
      <c r="A377" s="256"/>
      <c r="B377" s="260"/>
      <c r="C377" s="539" t="s">
        <v>638</v>
      </c>
      <c r="D377" s="540"/>
      <c r="E377" s="261">
        <v>2.4448</v>
      </c>
      <c r="F377" s="262"/>
      <c r="G377" s="263"/>
      <c r="H377" s="264"/>
      <c r="I377" s="258"/>
      <c r="J377" s="265"/>
      <c r="K377" s="258"/>
      <c r="M377" s="259" t="s">
        <v>638</v>
      </c>
      <c r="O377" s="247"/>
    </row>
    <row r="378" spans="1:15" ht="12.75">
      <c r="A378" s="256"/>
      <c r="B378" s="260"/>
      <c r="C378" s="549" t="s">
        <v>300</v>
      </c>
      <c r="D378" s="540"/>
      <c r="E378" s="286">
        <v>17.047800000000002</v>
      </c>
      <c r="F378" s="262"/>
      <c r="G378" s="263"/>
      <c r="H378" s="264"/>
      <c r="I378" s="258"/>
      <c r="J378" s="265"/>
      <c r="K378" s="258"/>
      <c r="M378" s="259" t="s">
        <v>300</v>
      </c>
      <c r="O378" s="247"/>
    </row>
    <row r="379" spans="1:15" ht="12.75">
      <c r="A379" s="256"/>
      <c r="B379" s="260"/>
      <c r="C379" s="539" t="s">
        <v>639</v>
      </c>
      <c r="D379" s="540"/>
      <c r="E379" s="261">
        <v>26.26</v>
      </c>
      <c r="F379" s="262"/>
      <c r="G379" s="263"/>
      <c r="H379" s="264"/>
      <c r="I379" s="258"/>
      <c r="J379" s="265"/>
      <c r="K379" s="258"/>
      <c r="M379" s="259" t="s">
        <v>639</v>
      </c>
      <c r="O379" s="247"/>
    </row>
    <row r="380" spans="1:15" ht="12.75">
      <c r="A380" s="256"/>
      <c r="B380" s="260"/>
      <c r="C380" s="539" t="s">
        <v>640</v>
      </c>
      <c r="D380" s="540"/>
      <c r="E380" s="261">
        <v>7.69</v>
      </c>
      <c r="F380" s="262"/>
      <c r="G380" s="263"/>
      <c r="H380" s="264"/>
      <c r="I380" s="258"/>
      <c r="J380" s="265"/>
      <c r="K380" s="258"/>
      <c r="M380" s="259" t="s">
        <v>640</v>
      </c>
      <c r="O380" s="247"/>
    </row>
    <row r="381" spans="1:15" ht="12.75">
      <c r="A381" s="256"/>
      <c r="B381" s="260"/>
      <c r="C381" s="549" t="s">
        <v>300</v>
      </c>
      <c r="D381" s="540"/>
      <c r="E381" s="286">
        <v>33.95</v>
      </c>
      <c r="F381" s="262"/>
      <c r="G381" s="263"/>
      <c r="H381" s="264"/>
      <c r="I381" s="258"/>
      <c r="J381" s="265"/>
      <c r="K381" s="258"/>
      <c r="M381" s="259" t="s">
        <v>300</v>
      </c>
      <c r="O381" s="247"/>
    </row>
    <row r="382" spans="1:15" ht="12.75">
      <c r="A382" s="256"/>
      <c r="B382" s="260"/>
      <c r="C382" s="539" t="s">
        <v>641</v>
      </c>
      <c r="D382" s="540"/>
      <c r="E382" s="261">
        <v>11</v>
      </c>
      <c r="F382" s="262"/>
      <c r="G382" s="263"/>
      <c r="H382" s="264"/>
      <c r="I382" s="258"/>
      <c r="J382" s="265"/>
      <c r="K382" s="258"/>
      <c r="M382" s="259" t="s">
        <v>641</v>
      </c>
      <c r="O382" s="247"/>
    </row>
    <row r="383" spans="1:15" ht="12.75">
      <c r="A383" s="256"/>
      <c r="B383" s="260"/>
      <c r="C383" s="549" t="s">
        <v>300</v>
      </c>
      <c r="D383" s="540"/>
      <c r="E383" s="286">
        <v>11</v>
      </c>
      <c r="F383" s="262"/>
      <c r="G383" s="263"/>
      <c r="H383" s="264"/>
      <c r="I383" s="258"/>
      <c r="J383" s="265"/>
      <c r="K383" s="258"/>
      <c r="M383" s="259" t="s">
        <v>300</v>
      </c>
      <c r="O383" s="247"/>
    </row>
    <row r="384" spans="1:80" ht="12.75">
      <c r="A384" s="248">
        <v>81</v>
      </c>
      <c r="B384" s="249" t="s">
        <v>642</v>
      </c>
      <c r="C384" s="250" t="s">
        <v>643</v>
      </c>
      <c r="D384" s="251" t="s">
        <v>181</v>
      </c>
      <c r="E384" s="252">
        <v>7.31</v>
      </c>
      <c r="F384" s="252"/>
      <c r="G384" s="253">
        <f>E384*F384</f>
        <v>0</v>
      </c>
      <c r="H384" s="254">
        <v>0</v>
      </c>
      <c r="I384" s="255">
        <f>E384*H384</f>
        <v>0</v>
      </c>
      <c r="J384" s="254">
        <v>0</v>
      </c>
      <c r="K384" s="255">
        <f>E384*J384</f>
        <v>0</v>
      </c>
      <c r="O384" s="247">
        <v>2</v>
      </c>
      <c r="AA384" s="220">
        <v>1</v>
      </c>
      <c r="AB384" s="220">
        <v>7</v>
      </c>
      <c r="AC384" s="220">
        <v>7</v>
      </c>
      <c r="AZ384" s="220">
        <v>2</v>
      </c>
      <c r="BA384" s="220">
        <f>IF(AZ384=1,G384,0)</f>
        <v>0</v>
      </c>
      <c r="BB384" s="220">
        <f>IF(AZ384=2,G384,0)</f>
        <v>0</v>
      </c>
      <c r="BC384" s="220">
        <f>IF(AZ384=3,G384,0)</f>
        <v>0</v>
      </c>
      <c r="BD384" s="220">
        <f>IF(AZ384=4,G384,0)</f>
        <v>0</v>
      </c>
      <c r="BE384" s="220">
        <f>IF(AZ384=5,G384,0)</f>
        <v>0</v>
      </c>
      <c r="CA384" s="247">
        <v>1</v>
      </c>
      <c r="CB384" s="247">
        <v>7</v>
      </c>
    </row>
    <row r="385" spans="1:15" ht="12.75">
      <c r="A385" s="256"/>
      <c r="B385" s="260"/>
      <c r="C385" s="539" t="s">
        <v>471</v>
      </c>
      <c r="D385" s="540"/>
      <c r="E385" s="261">
        <v>7.31</v>
      </c>
      <c r="F385" s="262"/>
      <c r="G385" s="263"/>
      <c r="H385" s="264"/>
      <c r="I385" s="258"/>
      <c r="J385" s="265"/>
      <c r="K385" s="258"/>
      <c r="M385" s="259" t="s">
        <v>471</v>
      </c>
      <c r="O385" s="247"/>
    </row>
    <row r="386" spans="1:80" ht="12.75">
      <c r="A386" s="248">
        <v>82</v>
      </c>
      <c r="B386" s="249" t="s">
        <v>644</v>
      </c>
      <c r="C386" s="250" t="s">
        <v>645</v>
      </c>
      <c r="D386" s="251" t="s">
        <v>181</v>
      </c>
      <c r="E386" s="252">
        <v>261.5</v>
      </c>
      <c r="F386" s="252"/>
      <c r="G386" s="253">
        <f>E386*F386</f>
        <v>0</v>
      </c>
      <c r="H386" s="254">
        <v>0</v>
      </c>
      <c r="I386" s="255">
        <f>E386*H386</f>
        <v>0</v>
      </c>
      <c r="J386" s="254">
        <v>0</v>
      </c>
      <c r="K386" s="255">
        <f>E386*J386</f>
        <v>0</v>
      </c>
      <c r="O386" s="247">
        <v>2</v>
      </c>
      <c r="AA386" s="220">
        <v>1</v>
      </c>
      <c r="AB386" s="220">
        <v>7</v>
      </c>
      <c r="AC386" s="220">
        <v>7</v>
      </c>
      <c r="AZ386" s="220">
        <v>2</v>
      </c>
      <c r="BA386" s="220">
        <f>IF(AZ386=1,G386,0)</f>
        <v>0</v>
      </c>
      <c r="BB386" s="220">
        <f>IF(AZ386=2,G386,0)</f>
        <v>0</v>
      </c>
      <c r="BC386" s="220">
        <f>IF(AZ386=3,G386,0)</f>
        <v>0</v>
      </c>
      <c r="BD386" s="220">
        <f>IF(AZ386=4,G386,0)</f>
        <v>0</v>
      </c>
      <c r="BE386" s="220">
        <f>IF(AZ386=5,G386,0)</f>
        <v>0</v>
      </c>
      <c r="CA386" s="247">
        <v>1</v>
      </c>
      <c r="CB386" s="247">
        <v>7</v>
      </c>
    </row>
    <row r="387" spans="1:15" ht="12.75">
      <c r="A387" s="256"/>
      <c r="B387" s="260"/>
      <c r="C387" s="539" t="s">
        <v>646</v>
      </c>
      <c r="D387" s="540"/>
      <c r="E387" s="261">
        <v>3.5</v>
      </c>
      <c r="F387" s="262"/>
      <c r="G387" s="263"/>
      <c r="H387" s="264"/>
      <c r="I387" s="258"/>
      <c r="J387" s="265"/>
      <c r="K387" s="258"/>
      <c r="M387" s="259" t="s">
        <v>646</v>
      </c>
      <c r="O387" s="247"/>
    </row>
    <row r="388" spans="1:15" ht="12.75">
      <c r="A388" s="256"/>
      <c r="B388" s="260"/>
      <c r="C388" s="539" t="s">
        <v>647</v>
      </c>
      <c r="D388" s="540"/>
      <c r="E388" s="261">
        <v>9</v>
      </c>
      <c r="F388" s="262"/>
      <c r="G388" s="263"/>
      <c r="H388" s="264"/>
      <c r="I388" s="258"/>
      <c r="J388" s="265"/>
      <c r="K388" s="258"/>
      <c r="M388" s="259" t="s">
        <v>647</v>
      </c>
      <c r="O388" s="247"/>
    </row>
    <row r="389" spans="1:15" ht="12.75">
      <c r="A389" s="256"/>
      <c r="B389" s="260"/>
      <c r="C389" s="539" t="s">
        <v>648</v>
      </c>
      <c r="D389" s="540"/>
      <c r="E389" s="261">
        <v>179</v>
      </c>
      <c r="F389" s="262"/>
      <c r="G389" s="263"/>
      <c r="H389" s="264"/>
      <c r="I389" s="258"/>
      <c r="J389" s="265"/>
      <c r="K389" s="258"/>
      <c r="M389" s="259" t="s">
        <v>648</v>
      </c>
      <c r="O389" s="247"/>
    </row>
    <row r="390" spans="1:15" ht="12.75">
      <c r="A390" s="256"/>
      <c r="B390" s="260"/>
      <c r="C390" s="539" t="s">
        <v>649</v>
      </c>
      <c r="D390" s="540"/>
      <c r="E390" s="261">
        <v>70</v>
      </c>
      <c r="F390" s="262"/>
      <c r="G390" s="263"/>
      <c r="H390" s="264"/>
      <c r="I390" s="258"/>
      <c r="J390" s="265"/>
      <c r="K390" s="258"/>
      <c r="M390" s="259" t="s">
        <v>649</v>
      </c>
      <c r="O390" s="247"/>
    </row>
    <row r="391" spans="1:80" ht="20.4">
      <c r="A391" s="248">
        <v>83</v>
      </c>
      <c r="B391" s="249" t="s">
        <v>650</v>
      </c>
      <c r="C391" s="250" t="s">
        <v>651</v>
      </c>
      <c r="D391" s="251" t="s">
        <v>181</v>
      </c>
      <c r="E391" s="252">
        <v>286</v>
      </c>
      <c r="F391" s="252"/>
      <c r="G391" s="253">
        <f>E391*F391</f>
        <v>0</v>
      </c>
      <c r="H391" s="254">
        <v>0.00033</v>
      </c>
      <c r="I391" s="255">
        <f>E391*H391</f>
        <v>0.09438</v>
      </c>
      <c r="J391" s="254">
        <v>0</v>
      </c>
      <c r="K391" s="255">
        <f>E391*J391</f>
        <v>0</v>
      </c>
      <c r="O391" s="247">
        <v>2</v>
      </c>
      <c r="AA391" s="220">
        <v>1</v>
      </c>
      <c r="AB391" s="220">
        <v>7</v>
      </c>
      <c r="AC391" s="220">
        <v>7</v>
      </c>
      <c r="AZ391" s="220">
        <v>2</v>
      </c>
      <c r="BA391" s="220">
        <f>IF(AZ391=1,G391,0)</f>
        <v>0</v>
      </c>
      <c r="BB391" s="220">
        <f>IF(AZ391=2,G391,0)</f>
        <v>0</v>
      </c>
      <c r="BC391" s="220">
        <f>IF(AZ391=3,G391,0)</f>
        <v>0</v>
      </c>
      <c r="BD391" s="220">
        <f>IF(AZ391=4,G391,0)</f>
        <v>0</v>
      </c>
      <c r="BE391" s="220">
        <f>IF(AZ391=5,G391,0)</f>
        <v>0</v>
      </c>
      <c r="CA391" s="247">
        <v>1</v>
      </c>
      <c r="CB391" s="247">
        <v>7</v>
      </c>
    </row>
    <row r="392" spans="1:15" ht="12.75">
      <c r="A392" s="256"/>
      <c r="B392" s="260"/>
      <c r="C392" s="539" t="s">
        <v>496</v>
      </c>
      <c r="D392" s="540"/>
      <c r="E392" s="261">
        <v>3.5</v>
      </c>
      <c r="F392" s="262"/>
      <c r="G392" s="263"/>
      <c r="H392" s="264"/>
      <c r="I392" s="258"/>
      <c r="J392" s="265"/>
      <c r="K392" s="258"/>
      <c r="M392" s="259" t="s">
        <v>496</v>
      </c>
      <c r="O392" s="247"/>
    </row>
    <row r="393" spans="1:15" ht="12.75">
      <c r="A393" s="256"/>
      <c r="B393" s="260"/>
      <c r="C393" s="539" t="s">
        <v>468</v>
      </c>
      <c r="D393" s="540"/>
      <c r="E393" s="261">
        <v>9</v>
      </c>
      <c r="F393" s="262"/>
      <c r="G393" s="263"/>
      <c r="H393" s="264"/>
      <c r="I393" s="258"/>
      <c r="J393" s="265"/>
      <c r="K393" s="258"/>
      <c r="M393" s="259" t="s">
        <v>468</v>
      </c>
      <c r="O393" s="247"/>
    </row>
    <row r="394" spans="1:15" ht="12.75">
      <c r="A394" s="256"/>
      <c r="B394" s="260"/>
      <c r="C394" s="539" t="s">
        <v>497</v>
      </c>
      <c r="D394" s="540"/>
      <c r="E394" s="261">
        <v>179</v>
      </c>
      <c r="F394" s="262"/>
      <c r="G394" s="263"/>
      <c r="H394" s="264"/>
      <c r="I394" s="258"/>
      <c r="J394" s="265"/>
      <c r="K394" s="258"/>
      <c r="M394" s="259" t="s">
        <v>497</v>
      </c>
      <c r="O394" s="247"/>
    </row>
    <row r="395" spans="1:15" ht="12.75">
      <c r="A395" s="256"/>
      <c r="B395" s="260"/>
      <c r="C395" s="539" t="s">
        <v>498</v>
      </c>
      <c r="D395" s="540"/>
      <c r="E395" s="261">
        <v>70</v>
      </c>
      <c r="F395" s="262"/>
      <c r="G395" s="263"/>
      <c r="H395" s="264"/>
      <c r="I395" s="258"/>
      <c r="J395" s="265"/>
      <c r="K395" s="258"/>
      <c r="M395" s="259" t="s">
        <v>498</v>
      </c>
      <c r="O395" s="247"/>
    </row>
    <row r="396" spans="1:15" ht="12.75">
      <c r="A396" s="256"/>
      <c r="B396" s="260"/>
      <c r="C396" s="539" t="s">
        <v>499</v>
      </c>
      <c r="D396" s="540"/>
      <c r="E396" s="261">
        <v>11</v>
      </c>
      <c r="F396" s="262"/>
      <c r="G396" s="263"/>
      <c r="H396" s="264"/>
      <c r="I396" s="258"/>
      <c r="J396" s="265"/>
      <c r="K396" s="258"/>
      <c r="M396" s="259" t="s">
        <v>499</v>
      </c>
      <c r="O396" s="247"/>
    </row>
    <row r="397" spans="1:15" ht="12.75">
      <c r="A397" s="256"/>
      <c r="B397" s="260"/>
      <c r="C397" s="539" t="s">
        <v>652</v>
      </c>
      <c r="D397" s="540"/>
      <c r="E397" s="261">
        <v>13.5</v>
      </c>
      <c r="F397" s="262"/>
      <c r="G397" s="263"/>
      <c r="H397" s="264"/>
      <c r="I397" s="258"/>
      <c r="J397" s="265"/>
      <c r="K397" s="258"/>
      <c r="M397" s="259" t="s">
        <v>652</v>
      </c>
      <c r="O397" s="247"/>
    </row>
    <row r="398" spans="1:80" ht="12.75">
      <c r="A398" s="248">
        <v>84</v>
      </c>
      <c r="B398" s="249" t="s">
        <v>653</v>
      </c>
      <c r="C398" s="250" t="s">
        <v>654</v>
      </c>
      <c r="D398" s="251" t="s">
        <v>181</v>
      </c>
      <c r="E398" s="252">
        <v>101.0625</v>
      </c>
      <c r="F398" s="252"/>
      <c r="G398" s="253">
        <f>E398*F398</f>
        <v>0</v>
      </c>
      <c r="H398" s="254">
        <v>0.00033</v>
      </c>
      <c r="I398" s="255">
        <f>E398*H398</f>
        <v>0.033350625</v>
      </c>
      <c r="J398" s="254">
        <v>0</v>
      </c>
      <c r="K398" s="255">
        <f>E398*J398</f>
        <v>0</v>
      </c>
      <c r="O398" s="247">
        <v>2</v>
      </c>
      <c r="AA398" s="220">
        <v>1</v>
      </c>
      <c r="AB398" s="220">
        <v>7</v>
      </c>
      <c r="AC398" s="220">
        <v>7</v>
      </c>
      <c r="AZ398" s="220">
        <v>2</v>
      </c>
      <c r="BA398" s="220">
        <f>IF(AZ398=1,G398,0)</f>
        <v>0</v>
      </c>
      <c r="BB398" s="220">
        <f>IF(AZ398=2,G398,0)</f>
        <v>0</v>
      </c>
      <c r="BC398" s="220">
        <f>IF(AZ398=3,G398,0)</f>
        <v>0</v>
      </c>
      <c r="BD398" s="220">
        <f>IF(AZ398=4,G398,0)</f>
        <v>0</v>
      </c>
      <c r="BE398" s="220">
        <f>IF(AZ398=5,G398,0)</f>
        <v>0</v>
      </c>
      <c r="CA398" s="247">
        <v>1</v>
      </c>
      <c r="CB398" s="247">
        <v>7</v>
      </c>
    </row>
    <row r="399" spans="1:15" ht="12.75">
      <c r="A399" s="256"/>
      <c r="B399" s="260"/>
      <c r="C399" s="539" t="s">
        <v>616</v>
      </c>
      <c r="D399" s="540"/>
      <c r="E399" s="261">
        <v>86.2785</v>
      </c>
      <c r="F399" s="262"/>
      <c r="G399" s="263"/>
      <c r="H399" s="264"/>
      <c r="I399" s="258"/>
      <c r="J399" s="265"/>
      <c r="K399" s="258"/>
      <c r="M399" s="259" t="s">
        <v>616</v>
      </c>
      <c r="O399" s="247"/>
    </row>
    <row r="400" spans="1:15" ht="12.75">
      <c r="A400" s="256"/>
      <c r="B400" s="260"/>
      <c r="C400" s="539" t="s">
        <v>617</v>
      </c>
      <c r="D400" s="540"/>
      <c r="E400" s="261">
        <v>14.784</v>
      </c>
      <c r="F400" s="262"/>
      <c r="G400" s="263"/>
      <c r="H400" s="264"/>
      <c r="I400" s="258"/>
      <c r="J400" s="265"/>
      <c r="K400" s="258"/>
      <c r="M400" s="259" t="s">
        <v>617</v>
      </c>
      <c r="O400" s="247"/>
    </row>
    <row r="401" spans="1:80" ht="12.75">
      <c r="A401" s="248">
        <v>85</v>
      </c>
      <c r="B401" s="249" t="s">
        <v>655</v>
      </c>
      <c r="C401" s="250" t="s">
        <v>656</v>
      </c>
      <c r="D401" s="251" t="s">
        <v>181</v>
      </c>
      <c r="E401" s="252">
        <v>101.0625</v>
      </c>
      <c r="F401" s="252"/>
      <c r="G401" s="253">
        <f>E401*F401</f>
        <v>0</v>
      </c>
      <c r="H401" s="254">
        <v>0.00116</v>
      </c>
      <c r="I401" s="255">
        <f>E401*H401</f>
        <v>0.1172325</v>
      </c>
      <c r="J401" s="254">
        <v>0</v>
      </c>
      <c r="K401" s="255">
        <f>E401*J401</f>
        <v>0</v>
      </c>
      <c r="O401" s="247">
        <v>2</v>
      </c>
      <c r="AA401" s="220">
        <v>1</v>
      </c>
      <c r="AB401" s="220">
        <v>7</v>
      </c>
      <c r="AC401" s="220">
        <v>7</v>
      </c>
      <c r="AZ401" s="220">
        <v>2</v>
      </c>
      <c r="BA401" s="220">
        <f>IF(AZ401=1,G401,0)</f>
        <v>0</v>
      </c>
      <c r="BB401" s="220">
        <f>IF(AZ401=2,G401,0)</f>
        <v>0</v>
      </c>
      <c r="BC401" s="220">
        <f>IF(AZ401=3,G401,0)</f>
        <v>0</v>
      </c>
      <c r="BD401" s="220">
        <f>IF(AZ401=4,G401,0)</f>
        <v>0</v>
      </c>
      <c r="BE401" s="220">
        <f>IF(AZ401=5,G401,0)</f>
        <v>0</v>
      </c>
      <c r="CA401" s="247">
        <v>1</v>
      </c>
      <c r="CB401" s="247">
        <v>7</v>
      </c>
    </row>
    <row r="402" spans="1:80" ht="20.4">
      <c r="A402" s="248">
        <v>86</v>
      </c>
      <c r="B402" s="249" t="s">
        <v>657</v>
      </c>
      <c r="C402" s="250" t="s">
        <v>658</v>
      </c>
      <c r="D402" s="251" t="s">
        <v>181</v>
      </c>
      <c r="E402" s="252">
        <v>181.276</v>
      </c>
      <c r="F402" s="252"/>
      <c r="G402" s="253">
        <f>E402*F402</f>
        <v>0</v>
      </c>
      <c r="H402" s="254">
        <v>0.00014</v>
      </c>
      <c r="I402" s="255">
        <f>E402*H402</f>
        <v>0.02537864</v>
      </c>
      <c r="J402" s="254">
        <v>0</v>
      </c>
      <c r="K402" s="255">
        <f>E402*J402</f>
        <v>0</v>
      </c>
      <c r="O402" s="247">
        <v>2</v>
      </c>
      <c r="AA402" s="220">
        <v>1</v>
      </c>
      <c r="AB402" s="220">
        <v>7</v>
      </c>
      <c r="AC402" s="220">
        <v>7</v>
      </c>
      <c r="AZ402" s="220">
        <v>2</v>
      </c>
      <c r="BA402" s="220">
        <f>IF(AZ402=1,G402,0)</f>
        <v>0</v>
      </c>
      <c r="BB402" s="220">
        <f>IF(AZ402=2,G402,0)</f>
        <v>0</v>
      </c>
      <c r="BC402" s="220">
        <f>IF(AZ402=3,G402,0)</f>
        <v>0</v>
      </c>
      <c r="BD402" s="220">
        <f>IF(AZ402=4,G402,0)</f>
        <v>0</v>
      </c>
      <c r="BE402" s="220">
        <f>IF(AZ402=5,G402,0)</f>
        <v>0</v>
      </c>
      <c r="CA402" s="247">
        <v>1</v>
      </c>
      <c r="CB402" s="247">
        <v>7</v>
      </c>
    </row>
    <row r="403" spans="1:15" ht="12.75">
      <c r="A403" s="256"/>
      <c r="B403" s="260"/>
      <c r="C403" s="539" t="s">
        <v>616</v>
      </c>
      <c r="D403" s="540"/>
      <c r="E403" s="261">
        <v>86.2785</v>
      </c>
      <c r="F403" s="262"/>
      <c r="G403" s="263"/>
      <c r="H403" s="264"/>
      <c r="I403" s="258"/>
      <c r="J403" s="265"/>
      <c r="K403" s="258"/>
      <c r="M403" s="259" t="s">
        <v>616</v>
      </c>
      <c r="O403" s="247"/>
    </row>
    <row r="404" spans="1:15" ht="12.75">
      <c r="A404" s="256"/>
      <c r="B404" s="260"/>
      <c r="C404" s="539" t="s">
        <v>617</v>
      </c>
      <c r="D404" s="540"/>
      <c r="E404" s="261">
        <v>14.784</v>
      </c>
      <c r="F404" s="262"/>
      <c r="G404" s="263"/>
      <c r="H404" s="264"/>
      <c r="I404" s="258"/>
      <c r="J404" s="265"/>
      <c r="K404" s="258"/>
      <c r="M404" s="259" t="s">
        <v>617</v>
      </c>
      <c r="O404" s="247"/>
    </row>
    <row r="405" spans="1:15" ht="12.75">
      <c r="A405" s="256"/>
      <c r="B405" s="260"/>
      <c r="C405" s="539" t="s">
        <v>659</v>
      </c>
      <c r="D405" s="540"/>
      <c r="E405" s="261">
        <v>31.659</v>
      </c>
      <c r="F405" s="262"/>
      <c r="G405" s="263"/>
      <c r="H405" s="264"/>
      <c r="I405" s="258"/>
      <c r="J405" s="265"/>
      <c r="K405" s="258"/>
      <c r="M405" s="259" t="s">
        <v>659</v>
      </c>
      <c r="O405" s="247"/>
    </row>
    <row r="406" spans="1:15" ht="12.75">
      <c r="A406" s="256"/>
      <c r="B406" s="260"/>
      <c r="C406" s="539" t="s">
        <v>660</v>
      </c>
      <c r="D406" s="540"/>
      <c r="E406" s="261">
        <v>9.345</v>
      </c>
      <c r="F406" s="262"/>
      <c r="G406" s="263"/>
      <c r="H406" s="264"/>
      <c r="I406" s="258"/>
      <c r="J406" s="265"/>
      <c r="K406" s="258"/>
      <c r="M406" s="259" t="s">
        <v>660</v>
      </c>
      <c r="O406" s="247"/>
    </row>
    <row r="407" spans="1:15" ht="12.75">
      <c r="A407" s="256"/>
      <c r="B407" s="260"/>
      <c r="C407" s="539" t="s">
        <v>620</v>
      </c>
      <c r="D407" s="540"/>
      <c r="E407" s="261">
        <v>27.4509</v>
      </c>
      <c r="F407" s="262"/>
      <c r="G407" s="263"/>
      <c r="H407" s="264"/>
      <c r="I407" s="258"/>
      <c r="J407" s="265"/>
      <c r="K407" s="258"/>
      <c r="M407" s="259" t="s">
        <v>620</v>
      </c>
      <c r="O407" s="247"/>
    </row>
    <row r="408" spans="1:15" ht="12.75">
      <c r="A408" s="256"/>
      <c r="B408" s="260"/>
      <c r="C408" s="539" t="s">
        <v>621</v>
      </c>
      <c r="D408" s="540"/>
      <c r="E408" s="261">
        <v>2.2925</v>
      </c>
      <c r="F408" s="262"/>
      <c r="G408" s="263"/>
      <c r="H408" s="264"/>
      <c r="I408" s="258"/>
      <c r="J408" s="265"/>
      <c r="K408" s="258"/>
      <c r="M408" s="259" t="s">
        <v>621</v>
      </c>
      <c r="O408" s="247"/>
    </row>
    <row r="409" spans="1:15" ht="12.75">
      <c r="A409" s="256"/>
      <c r="B409" s="260"/>
      <c r="C409" s="539" t="s">
        <v>622</v>
      </c>
      <c r="D409" s="540"/>
      <c r="E409" s="261">
        <v>9.4662</v>
      </c>
      <c r="F409" s="262"/>
      <c r="G409" s="263"/>
      <c r="H409" s="264"/>
      <c r="I409" s="258"/>
      <c r="J409" s="265"/>
      <c r="K409" s="258"/>
      <c r="M409" s="259" t="s">
        <v>622</v>
      </c>
      <c r="O409" s="247"/>
    </row>
    <row r="410" spans="1:80" ht="12.75">
      <c r="A410" s="248">
        <v>87</v>
      </c>
      <c r="B410" s="249" t="s">
        <v>661</v>
      </c>
      <c r="C410" s="250" t="s">
        <v>662</v>
      </c>
      <c r="D410" s="251" t="s">
        <v>149</v>
      </c>
      <c r="E410" s="252">
        <v>12.0332</v>
      </c>
      <c r="F410" s="252"/>
      <c r="G410" s="253">
        <f>E410*F410</f>
        <v>0</v>
      </c>
      <c r="H410" s="254">
        <v>0.035</v>
      </c>
      <c r="I410" s="255">
        <f>E410*H410</f>
        <v>0.4211620000000001</v>
      </c>
      <c r="J410" s="254"/>
      <c r="K410" s="255">
        <f>E410*J410</f>
        <v>0</v>
      </c>
      <c r="O410" s="247">
        <v>2</v>
      </c>
      <c r="AA410" s="220">
        <v>3</v>
      </c>
      <c r="AB410" s="220">
        <v>7</v>
      </c>
      <c r="AC410" s="220">
        <v>283754601</v>
      </c>
      <c r="AZ410" s="220">
        <v>2</v>
      </c>
      <c r="BA410" s="220">
        <f>IF(AZ410=1,G410,0)</f>
        <v>0</v>
      </c>
      <c r="BB410" s="220">
        <f>IF(AZ410=2,G410,0)</f>
        <v>0</v>
      </c>
      <c r="BC410" s="220">
        <f>IF(AZ410=3,G410,0)</f>
        <v>0</v>
      </c>
      <c r="BD410" s="220">
        <f>IF(AZ410=4,G410,0)</f>
        <v>0</v>
      </c>
      <c r="BE410" s="220">
        <f>IF(AZ410=5,G410,0)</f>
        <v>0</v>
      </c>
      <c r="CA410" s="247">
        <v>3</v>
      </c>
      <c r="CB410" s="247">
        <v>7</v>
      </c>
    </row>
    <row r="411" spans="1:15" ht="12.75">
      <c r="A411" s="256"/>
      <c r="B411" s="260"/>
      <c r="C411" s="539" t="s">
        <v>663</v>
      </c>
      <c r="D411" s="540"/>
      <c r="E411" s="261">
        <v>0.8694</v>
      </c>
      <c r="F411" s="262"/>
      <c r="G411" s="263"/>
      <c r="H411" s="264"/>
      <c r="I411" s="258"/>
      <c r="J411" s="265"/>
      <c r="K411" s="258"/>
      <c r="M411" s="259" t="s">
        <v>663</v>
      </c>
      <c r="O411" s="247"/>
    </row>
    <row r="412" spans="1:15" ht="12.75">
      <c r="A412" s="256"/>
      <c r="B412" s="260"/>
      <c r="C412" s="539" t="s">
        <v>664</v>
      </c>
      <c r="D412" s="540"/>
      <c r="E412" s="261">
        <v>0.0504</v>
      </c>
      <c r="F412" s="262"/>
      <c r="G412" s="263"/>
      <c r="H412" s="264"/>
      <c r="I412" s="258"/>
      <c r="J412" s="265"/>
      <c r="K412" s="258"/>
      <c r="M412" s="259" t="s">
        <v>664</v>
      </c>
      <c r="O412" s="247"/>
    </row>
    <row r="413" spans="1:15" ht="12.75">
      <c r="A413" s="256"/>
      <c r="B413" s="260"/>
      <c r="C413" s="539" t="s">
        <v>665</v>
      </c>
      <c r="D413" s="540"/>
      <c r="E413" s="261">
        <v>8.26</v>
      </c>
      <c r="F413" s="262"/>
      <c r="G413" s="263"/>
      <c r="H413" s="264"/>
      <c r="I413" s="258"/>
      <c r="J413" s="265"/>
      <c r="K413" s="258"/>
      <c r="M413" s="259" t="s">
        <v>665</v>
      </c>
      <c r="O413" s="247"/>
    </row>
    <row r="414" spans="1:15" ht="12.75">
      <c r="A414" s="256"/>
      <c r="B414" s="260"/>
      <c r="C414" s="539" t="s">
        <v>666</v>
      </c>
      <c r="D414" s="540"/>
      <c r="E414" s="261">
        <v>1.7315</v>
      </c>
      <c r="F414" s="262"/>
      <c r="G414" s="263"/>
      <c r="H414" s="264"/>
      <c r="I414" s="258"/>
      <c r="J414" s="265"/>
      <c r="K414" s="258"/>
      <c r="M414" s="259" t="s">
        <v>666</v>
      </c>
      <c r="O414" s="247"/>
    </row>
    <row r="415" spans="1:15" ht="12.75">
      <c r="A415" s="256"/>
      <c r="B415" s="260"/>
      <c r="C415" s="539" t="s">
        <v>667</v>
      </c>
      <c r="D415" s="540"/>
      <c r="E415" s="261">
        <v>1.122</v>
      </c>
      <c r="F415" s="262"/>
      <c r="G415" s="263"/>
      <c r="H415" s="264"/>
      <c r="I415" s="258"/>
      <c r="J415" s="265"/>
      <c r="K415" s="258"/>
      <c r="M415" s="259" t="s">
        <v>667</v>
      </c>
      <c r="O415" s="247"/>
    </row>
    <row r="416" spans="1:80" ht="12.75">
      <c r="A416" s="248">
        <v>88</v>
      </c>
      <c r="B416" s="249" t="s">
        <v>668</v>
      </c>
      <c r="C416" s="250" t="s">
        <v>669</v>
      </c>
      <c r="D416" s="251" t="s">
        <v>149</v>
      </c>
      <c r="E416" s="252">
        <v>32.7976</v>
      </c>
      <c r="F416" s="252"/>
      <c r="G416" s="253">
        <f>E416*F416</f>
        <v>0</v>
      </c>
      <c r="H416" s="254">
        <v>0.02</v>
      </c>
      <c r="I416" s="255">
        <f>E416*H416</f>
        <v>0.6559520000000001</v>
      </c>
      <c r="J416" s="254"/>
      <c r="K416" s="255">
        <f>E416*J416</f>
        <v>0</v>
      </c>
      <c r="O416" s="247">
        <v>2</v>
      </c>
      <c r="AA416" s="220">
        <v>3</v>
      </c>
      <c r="AB416" s="220">
        <v>7</v>
      </c>
      <c r="AC416" s="220">
        <v>28375704</v>
      </c>
      <c r="AZ416" s="220">
        <v>2</v>
      </c>
      <c r="BA416" s="220">
        <f>IF(AZ416=1,G416,0)</f>
        <v>0</v>
      </c>
      <c r="BB416" s="220">
        <f>IF(AZ416=2,G416,0)</f>
        <v>0</v>
      </c>
      <c r="BC416" s="220">
        <f>IF(AZ416=3,G416,0)</f>
        <v>0</v>
      </c>
      <c r="BD416" s="220">
        <f>IF(AZ416=4,G416,0)</f>
        <v>0</v>
      </c>
      <c r="BE416" s="220">
        <f>IF(AZ416=5,G416,0)</f>
        <v>0</v>
      </c>
      <c r="CA416" s="247">
        <v>3</v>
      </c>
      <c r="CB416" s="247">
        <v>7</v>
      </c>
    </row>
    <row r="417" spans="1:15" ht="12.75">
      <c r="A417" s="256"/>
      <c r="B417" s="260"/>
      <c r="C417" s="539" t="s">
        <v>670</v>
      </c>
      <c r="D417" s="540"/>
      <c r="E417" s="261">
        <v>15.6182</v>
      </c>
      <c r="F417" s="262"/>
      <c r="G417" s="263"/>
      <c r="H417" s="264"/>
      <c r="I417" s="258"/>
      <c r="J417" s="265"/>
      <c r="K417" s="258"/>
      <c r="M417" s="259" t="s">
        <v>670</v>
      </c>
      <c r="O417" s="247"/>
    </row>
    <row r="418" spans="1:15" ht="12.75">
      <c r="A418" s="256"/>
      <c r="B418" s="260"/>
      <c r="C418" s="539" t="s">
        <v>671</v>
      </c>
      <c r="D418" s="540"/>
      <c r="E418" s="261">
        <v>16.8168</v>
      </c>
      <c r="F418" s="262"/>
      <c r="G418" s="263"/>
      <c r="H418" s="264"/>
      <c r="I418" s="258"/>
      <c r="J418" s="265"/>
      <c r="K418" s="258"/>
      <c r="M418" s="259" t="s">
        <v>671</v>
      </c>
      <c r="O418" s="247"/>
    </row>
    <row r="419" spans="1:15" ht="12.75">
      <c r="A419" s="256"/>
      <c r="B419" s="260"/>
      <c r="C419" s="539" t="s">
        <v>672</v>
      </c>
      <c r="D419" s="540"/>
      <c r="E419" s="261">
        <v>0.3626</v>
      </c>
      <c r="F419" s="262"/>
      <c r="G419" s="263"/>
      <c r="H419" s="264"/>
      <c r="I419" s="258"/>
      <c r="J419" s="265"/>
      <c r="K419" s="258"/>
      <c r="M419" s="259" t="s">
        <v>672</v>
      </c>
      <c r="O419" s="247"/>
    </row>
    <row r="420" spans="1:80" ht="12.75">
      <c r="A420" s="248">
        <v>89</v>
      </c>
      <c r="B420" s="249" t="s">
        <v>673</v>
      </c>
      <c r="C420" s="250" t="s">
        <v>674</v>
      </c>
      <c r="D420" s="251" t="s">
        <v>149</v>
      </c>
      <c r="E420" s="252">
        <v>17.8678</v>
      </c>
      <c r="F420" s="252"/>
      <c r="G420" s="253">
        <f>E420*F420</f>
        <v>0</v>
      </c>
      <c r="H420" s="254">
        <v>0.02</v>
      </c>
      <c r="I420" s="255">
        <f>E420*H420</f>
        <v>0.357356</v>
      </c>
      <c r="J420" s="254"/>
      <c r="K420" s="255">
        <f>E420*J420</f>
        <v>0</v>
      </c>
      <c r="O420" s="247">
        <v>2</v>
      </c>
      <c r="AA420" s="220">
        <v>3</v>
      </c>
      <c r="AB420" s="220">
        <v>7</v>
      </c>
      <c r="AC420" s="220">
        <v>28375971</v>
      </c>
      <c r="AZ420" s="220">
        <v>2</v>
      </c>
      <c r="BA420" s="220">
        <f>IF(AZ420=1,G420,0)</f>
        <v>0</v>
      </c>
      <c r="BB420" s="220">
        <f>IF(AZ420=2,G420,0)</f>
        <v>0</v>
      </c>
      <c r="BC420" s="220">
        <f>IF(AZ420=3,G420,0)</f>
        <v>0</v>
      </c>
      <c r="BD420" s="220">
        <f>IF(AZ420=4,G420,0)</f>
        <v>0</v>
      </c>
      <c r="BE420" s="220">
        <f>IF(AZ420=5,G420,0)</f>
        <v>0</v>
      </c>
      <c r="CA420" s="247">
        <v>3</v>
      </c>
      <c r="CB420" s="247">
        <v>7</v>
      </c>
    </row>
    <row r="421" spans="1:15" ht="12.75">
      <c r="A421" s="256"/>
      <c r="B421" s="260"/>
      <c r="C421" s="539" t="s">
        <v>675</v>
      </c>
      <c r="D421" s="540"/>
      <c r="E421" s="261">
        <v>17.8678</v>
      </c>
      <c r="F421" s="262"/>
      <c r="G421" s="263"/>
      <c r="H421" s="264"/>
      <c r="I421" s="258"/>
      <c r="J421" s="265"/>
      <c r="K421" s="258"/>
      <c r="M421" s="259" t="s">
        <v>675</v>
      </c>
      <c r="O421" s="247"/>
    </row>
    <row r="422" spans="1:80" ht="12.75">
      <c r="A422" s="248">
        <v>90</v>
      </c>
      <c r="B422" s="249" t="s">
        <v>676</v>
      </c>
      <c r="C422" s="250" t="s">
        <v>677</v>
      </c>
      <c r="D422" s="251" t="s">
        <v>181</v>
      </c>
      <c r="E422" s="252">
        <v>8.16</v>
      </c>
      <c r="F422" s="252"/>
      <c r="G422" s="253">
        <f>E422*F422</f>
        <v>0</v>
      </c>
      <c r="H422" s="254">
        <v>0.002</v>
      </c>
      <c r="I422" s="255">
        <f>E422*H422</f>
        <v>0.01632</v>
      </c>
      <c r="J422" s="254"/>
      <c r="K422" s="255">
        <f>E422*J422</f>
        <v>0</v>
      </c>
      <c r="O422" s="247">
        <v>2</v>
      </c>
      <c r="AA422" s="220">
        <v>3</v>
      </c>
      <c r="AB422" s="220">
        <v>7</v>
      </c>
      <c r="AC422" s="220">
        <v>283766365</v>
      </c>
      <c r="AZ422" s="220">
        <v>2</v>
      </c>
      <c r="BA422" s="220">
        <f>IF(AZ422=1,G422,0)</f>
        <v>0</v>
      </c>
      <c r="BB422" s="220">
        <f>IF(AZ422=2,G422,0)</f>
        <v>0</v>
      </c>
      <c r="BC422" s="220">
        <f>IF(AZ422=3,G422,0)</f>
        <v>0</v>
      </c>
      <c r="BD422" s="220">
        <f>IF(AZ422=4,G422,0)</f>
        <v>0</v>
      </c>
      <c r="BE422" s="220">
        <f>IF(AZ422=5,G422,0)</f>
        <v>0</v>
      </c>
      <c r="CA422" s="247">
        <v>3</v>
      </c>
      <c r="CB422" s="247">
        <v>7</v>
      </c>
    </row>
    <row r="423" spans="1:15" ht="12.75">
      <c r="A423" s="256"/>
      <c r="B423" s="260"/>
      <c r="C423" s="539" t="s">
        <v>678</v>
      </c>
      <c r="D423" s="540"/>
      <c r="E423" s="261">
        <v>8.16</v>
      </c>
      <c r="F423" s="262"/>
      <c r="G423" s="263"/>
      <c r="H423" s="264"/>
      <c r="I423" s="258"/>
      <c r="J423" s="265"/>
      <c r="K423" s="258"/>
      <c r="M423" s="259" t="s">
        <v>678</v>
      </c>
      <c r="O423" s="247"/>
    </row>
    <row r="424" spans="1:80" ht="12.75">
      <c r="A424" s="248">
        <v>91</v>
      </c>
      <c r="B424" s="249" t="s">
        <v>679</v>
      </c>
      <c r="C424" s="250" t="s">
        <v>680</v>
      </c>
      <c r="D424" s="251" t="s">
        <v>363</v>
      </c>
      <c r="E424" s="252">
        <v>48</v>
      </c>
      <c r="F424" s="252"/>
      <c r="G424" s="253">
        <f>E424*F424</f>
        <v>0</v>
      </c>
      <c r="H424" s="254">
        <v>0</v>
      </c>
      <c r="I424" s="255">
        <f>E424*H424</f>
        <v>0</v>
      </c>
      <c r="J424" s="254"/>
      <c r="K424" s="255">
        <f>E424*J424</f>
        <v>0</v>
      </c>
      <c r="O424" s="247">
        <v>2</v>
      </c>
      <c r="AA424" s="220">
        <v>3</v>
      </c>
      <c r="AB424" s="220">
        <v>7</v>
      </c>
      <c r="AC424" s="220">
        <v>31173212</v>
      </c>
      <c r="AZ424" s="220">
        <v>2</v>
      </c>
      <c r="BA424" s="220">
        <f>IF(AZ424=1,G424,0)</f>
        <v>0</v>
      </c>
      <c r="BB424" s="220">
        <f>IF(AZ424=2,G424,0)</f>
        <v>0</v>
      </c>
      <c r="BC424" s="220">
        <f>IF(AZ424=3,G424,0)</f>
        <v>0</v>
      </c>
      <c r="BD424" s="220">
        <f>IF(AZ424=4,G424,0)</f>
        <v>0</v>
      </c>
      <c r="BE424" s="220">
        <f>IF(AZ424=5,G424,0)</f>
        <v>0</v>
      </c>
      <c r="CA424" s="247">
        <v>3</v>
      </c>
      <c r="CB424" s="247">
        <v>7</v>
      </c>
    </row>
    <row r="425" spans="1:15" ht="12.75">
      <c r="A425" s="256"/>
      <c r="B425" s="260"/>
      <c r="C425" s="539" t="s">
        <v>681</v>
      </c>
      <c r="D425" s="540"/>
      <c r="E425" s="261">
        <v>48</v>
      </c>
      <c r="F425" s="262"/>
      <c r="G425" s="263"/>
      <c r="H425" s="264"/>
      <c r="I425" s="258"/>
      <c r="J425" s="265"/>
      <c r="K425" s="258"/>
      <c r="M425" s="259" t="s">
        <v>681</v>
      </c>
      <c r="O425" s="247"/>
    </row>
    <row r="426" spans="1:80" ht="12.75">
      <c r="A426" s="248">
        <v>92</v>
      </c>
      <c r="B426" s="249" t="s">
        <v>682</v>
      </c>
      <c r="C426" s="250" t="s">
        <v>683</v>
      </c>
      <c r="D426" s="251" t="s">
        <v>363</v>
      </c>
      <c r="E426" s="252">
        <v>1572</v>
      </c>
      <c r="F426" s="252"/>
      <c r="G426" s="253">
        <f>E426*F426</f>
        <v>0</v>
      </c>
      <c r="H426" s="254">
        <v>0</v>
      </c>
      <c r="I426" s="255">
        <f>E426*H426</f>
        <v>0</v>
      </c>
      <c r="J426" s="254"/>
      <c r="K426" s="255">
        <f>E426*J426</f>
        <v>0</v>
      </c>
      <c r="O426" s="247">
        <v>2</v>
      </c>
      <c r="AA426" s="220">
        <v>3</v>
      </c>
      <c r="AB426" s="220">
        <v>7</v>
      </c>
      <c r="AC426" s="220" t="s">
        <v>682</v>
      </c>
      <c r="AZ426" s="220">
        <v>2</v>
      </c>
      <c r="BA426" s="220">
        <f>IF(AZ426=1,G426,0)</f>
        <v>0</v>
      </c>
      <c r="BB426" s="220">
        <f>IF(AZ426=2,G426,0)</f>
        <v>0</v>
      </c>
      <c r="BC426" s="220">
        <f>IF(AZ426=3,G426,0)</f>
        <v>0</v>
      </c>
      <c r="BD426" s="220">
        <f>IF(AZ426=4,G426,0)</f>
        <v>0</v>
      </c>
      <c r="BE426" s="220">
        <f>IF(AZ426=5,G426,0)</f>
        <v>0</v>
      </c>
      <c r="CA426" s="247">
        <v>3</v>
      </c>
      <c r="CB426" s="247">
        <v>7</v>
      </c>
    </row>
    <row r="427" spans="1:15" ht="12.75">
      <c r="A427" s="256"/>
      <c r="B427" s="260"/>
      <c r="C427" s="539" t="s">
        <v>684</v>
      </c>
      <c r="D427" s="540"/>
      <c r="E427" s="261">
        <v>24</v>
      </c>
      <c r="F427" s="262"/>
      <c r="G427" s="263"/>
      <c r="H427" s="264"/>
      <c r="I427" s="258"/>
      <c r="J427" s="265"/>
      <c r="K427" s="258"/>
      <c r="M427" s="259" t="s">
        <v>684</v>
      </c>
      <c r="O427" s="247"/>
    </row>
    <row r="428" spans="1:15" ht="12.75">
      <c r="A428" s="256"/>
      <c r="B428" s="260"/>
      <c r="C428" s="539" t="s">
        <v>685</v>
      </c>
      <c r="D428" s="540"/>
      <c r="E428" s="261">
        <v>54</v>
      </c>
      <c r="F428" s="262"/>
      <c r="G428" s="263"/>
      <c r="H428" s="264"/>
      <c r="I428" s="258"/>
      <c r="J428" s="265"/>
      <c r="K428" s="258"/>
      <c r="M428" s="259" t="s">
        <v>685</v>
      </c>
      <c r="O428" s="247"/>
    </row>
    <row r="429" spans="1:15" ht="12.75">
      <c r="A429" s="256"/>
      <c r="B429" s="260"/>
      <c r="C429" s="539" t="s">
        <v>686</v>
      </c>
      <c r="D429" s="540"/>
      <c r="E429" s="261">
        <v>1074</v>
      </c>
      <c r="F429" s="262"/>
      <c r="G429" s="263"/>
      <c r="H429" s="264"/>
      <c r="I429" s="258"/>
      <c r="J429" s="265"/>
      <c r="K429" s="258"/>
      <c r="M429" s="259" t="s">
        <v>686</v>
      </c>
      <c r="O429" s="247"/>
    </row>
    <row r="430" spans="1:15" ht="12.75">
      <c r="A430" s="256"/>
      <c r="B430" s="260"/>
      <c r="C430" s="539" t="s">
        <v>687</v>
      </c>
      <c r="D430" s="540"/>
      <c r="E430" s="261">
        <v>420</v>
      </c>
      <c r="F430" s="262"/>
      <c r="G430" s="263"/>
      <c r="H430" s="264"/>
      <c r="I430" s="258"/>
      <c r="J430" s="265"/>
      <c r="K430" s="258"/>
      <c r="M430" s="259" t="s">
        <v>687</v>
      </c>
      <c r="O430" s="247"/>
    </row>
    <row r="431" spans="1:80" ht="12.75">
      <c r="A431" s="248">
        <v>93</v>
      </c>
      <c r="B431" s="249" t="s">
        <v>688</v>
      </c>
      <c r="C431" s="250" t="s">
        <v>689</v>
      </c>
      <c r="D431" s="251" t="s">
        <v>208</v>
      </c>
      <c r="E431" s="252">
        <v>2150.48</v>
      </c>
      <c r="F431" s="252"/>
      <c r="G431" s="253">
        <f>E431*F431</f>
        <v>0</v>
      </c>
      <c r="H431" s="254">
        <v>0.001</v>
      </c>
      <c r="I431" s="255">
        <f>E431*H431</f>
        <v>2.15048</v>
      </c>
      <c r="J431" s="254"/>
      <c r="K431" s="255">
        <f>E431*J431</f>
        <v>0</v>
      </c>
      <c r="O431" s="247">
        <v>2</v>
      </c>
      <c r="AA431" s="220">
        <v>3</v>
      </c>
      <c r="AB431" s="220">
        <v>1</v>
      </c>
      <c r="AC431" s="220" t="s">
        <v>688</v>
      </c>
      <c r="AZ431" s="220">
        <v>2</v>
      </c>
      <c r="BA431" s="220">
        <f>IF(AZ431=1,G431,0)</f>
        <v>0</v>
      </c>
      <c r="BB431" s="220">
        <f>IF(AZ431=2,G431,0)</f>
        <v>0</v>
      </c>
      <c r="BC431" s="220">
        <f>IF(AZ431=3,G431,0)</f>
        <v>0</v>
      </c>
      <c r="BD431" s="220">
        <f>IF(AZ431=4,G431,0)</f>
        <v>0</v>
      </c>
      <c r="BE431" s="220">
        <f>IF(AZ431=5,G431,0)</f>
        <v>0</v>
      </c>
      <c r="CA431" s="247">
        <v>3</v>
      </c>
      <c r="CB431" s="247">
        <v>1</v>
      </c>
    </row>
    <row r="432" spans="1:15" ht="12.75">
      <c r="A432" s="256"/>
      <c r="B432" s="260"/>
      <c r="C432" s="539" t="s">
        <v>690</v>
      </c>
      <c r="D432" s="540"/>
      <c r="E432" s="261">
        <v>28</v>
      </c>
      <c r="F432" s="262"/>
      <c r="G432" s="263"/>
      <c r="H432" s="264"/>
      <c r="I432" s="258"/>
      <c r="J432" s="265"/>
      <c r="K432" s="258"/>
      <c r="M432" s="259" t="s">
        <v>690</v>
      </c>
      <c r="O432" s="247"/>
    </row>
    <row r="433" spans="1:15" ht="12.75">
      <c r="A433" s="256"/>
      <c r="B433" s="260"/>
      <c r="C433" s="539" t="s">
        <v>691</v>
      </c>
      <c r="D433" s="540"/>
      <c r="E433" s="261">
        <v>58.48</v>
      </c>
      <c r="F433" s="262"/>
      <c r="G433" s="263"/>
      <c r="H433" s="264"/>
      <c r="I433" s="258"/>
      <c r="J433" s="265"/>
      <c r="K433" s="258"/>
      <c r="M433" s="259" t="s">
        <v>691</v>
      </c>
      <c r="O433" s="247"/>
    </row>
    <row r="434" spans="1:15" ht="12.75">
      <c r="A434" s="256"/>
      <c r="B434" s="260"/>
      <c r="C434" s="539" t="s">
        <v>692</v>
      </c>
      <c r="D434" s="540"/>
      <c r="E434" s="261">
        <v>72</v>
      </c>
      <c r="F434" s="262"/>
      <c r="G434" s="263"/>
      <c r="H434" s="264"/>
      <c r="I434" s="258"/>
      <c r="J434" s="265"/>
      <c r="K434" s="258"/>
      <c r="M434" s="259" t="s">
        <v>692</v>
      </c>
      <c r="O434" s="247"/>
    </row>
    <row r="435" spans="1:15" ht="12.75">
      <c r="A435" s="256"/>
      <c r="B435" s="260"/>
      <c r="C435" s="539" t="s">
        <v>693</v>
      </c>
      <c r="D435" s="540"/>
      <c r="E435" s="261">
        <v>1432</v>
      </c>
      <c r="F435" s="262"/>
      <c r="G435" s="263"/>
      <c r="H435" s="264"/>
      <c r="I435" s="258"/>
      <c r="J435" s="265"/>
      <c r="K435" s="258"/>
      <c r="M435" s="259" t="s">
        <v>693</v>
      </c>
      <c r="O435" s="247"/>
    </row>
    <row r="436" spans="1:15" ht="12.75">
      <c r="A436" s="256"/>
      <c r="B436" s="260"/>
      <c r="C436" s="539" t="s">
        <v>694</v>
      </c>
      <c r="D436" s="540"/>
      <c r="E436" s="261">
        <v>560</v>
      </c>
      <c r="F436" s="262"/>
      <c r="G436" s="263"/>
      <c r="H436" s="264"/>
      <c r="I436" s="258"/>
      <c r="J436" s="265"/>
      <c r="K436" s="258"/>
      <c r="M436" s="259" t="s">
        <v>694</v>
      </c>
      <c r="O436" s="247"/>
    </row>
    <row r="437" spans="1:80" ht="12.75">
      <c r="A437" s="248">
        <v>94</v>
      </c>
      <c r="B437" s="249" t="s">
        <v>695</v>
      </c>
      <c r="C437" s="250" t="s">
        <v>696</v>
      </c>
      <c r="D437" s="251" t="s">
        <v>181</v>
      </c>
      <c r="E437" s="252">
        <v>7.8948</v>
      </c>
      <c r="F437" s="252"/>
      <c r="G437" s="253">
        <f>E437*F437</f>
        <v>0</v>
      </c>
      <c r="H437" s="254">
        <v>0.003</v>
      </c>
      <c r="I437" s="255">
        <f>E437*H437</f>
        <v>0.0236844</v>
      </c>
      <c r="J437" s="254"/>
      <c r="K437" s="255">
        <f>E437*J437</f>
        <v>0</v>
      </c>
      <c r="O437" s="247">
        <v>2</v>
      </c>
      <c r="AA437" s="220">
        <v>3</v>
      </c>
      <c r="AB437" s="220">
        <v>7</v>
      </c>
      <c r="AC437" s="220">
        <v>63150871</v>
      </c>
      <c r="AZ437" s="220">
        <v>2</v>
      </c>
      <c r="BA437" s="220">
        <f>IF(AZ437=1,G437,0)</f>
        <v>0</v>
      </c>
      <c r="BB437" s="220">
        <f>IF(AZ437=2,G437,0)</f>
        <v>0</v>
      </c>
      <c r="BC437" s="220">
        <f>IF(AZ437=3,G437,0)</f>
        <v>0</v>
      </c>
      <c r="BD437" s="220">
        <f>IF(AZ437=4,G437,0)</f>
        <v>0</v>
      </c>
      <c r="BE437" s="220">
        <f>IF(AZ437=5,G437,0)</f>
        <v>0</v>
      </c>
      <c r="CA437" s="247">
        <v>3</v>
      </c>
      <c r="CB437" s="247">
        <v>7</v>
      </c>
    </row>
    <row r="438" spans="1:15" ht="12.75">
      <c r="A438" s="256"/>
      <c r="B438" s="260"/>
      <c r="C438" s="539" t="s">
        <v>697</v>
      </c>
      <c r="D438" s="540"/>
      <c r="E438" s="261">
        <v>7.8948</v>
      </c>
      <c r="F438" s="262"/>
      <c r="G438" s="263"/>
      <c r="H438" s="264"/>
      <c r="I438" s="258"/>
      <c r="J438" s="265"/>
      <c r="K438" s="258"/>
      <c r="M438" s="259" t="s">
        <v>697</v>
      </c>
      <c r="O438" s="247"/>
    </row>
    <row r="439" spans="1:80" ht="12.75">
      <c r="A439" s="248">
        <v>95</v>
      </c>
      <c r="B439" s="249" t="s">
        <v>698</v>
      </c>
      <c r="C439" s="250" t="s">
        <v>699</v>
      </c>
      <c r="D439" s="251" t="s">
        <v>181</v>
      </c>
      <c r="E439" s="252">
        <v>282.42</v>
      </c>
      <c r="F439" s="252"/>
      <c r="G439" s="253">
        <f>E439*F439</f>
        <v>0</v>
      </c>
      <c r="H439" s="254">
        <v>0.014</v>
      </c>
      <c r="I439" s="255">
        <f>E439*H439</f>
        <v>3.9538800000000003</v>
      </c>
      <c r="J439" s="254"/>
      <c r="K439" s="255">
        <f>E439*J439</f>
        <v>0</v>
      </c>
      <c r="O439" s="247">
        <v>2</v>
      </c>
      <c r="AA439" s="220">
        <v>3</v>
      </c>
      <c r="AB439" s="220">
        <v>1</v>
      </c>
      <c r="AC439" s="220">
        <v>63150882</v>
      </c>
      <c r="AZ439" s="220">
        <v>2</v>
      </c>
      <c r="BA439" s="220">
        <f>IF(AZ439=1,G439,0)</f>
        <v>0</v>
      </c>
      <c r="BB439" s="220">
        <f>IF(AZ439=2,G439,0)</f>
        <v>0</v>
      </c>
      <c r="BC439" s="220">
        <f>IF(AZ439=3,G439,0)</f>
        <v>0</v>
      </c>
      <c r="BD439" s="220">
        <f>IF(AZ439=4,G439,0)</f>
        <v>0</v>
      </c>
      <c r="BE439" s="220">
        <f>IF(AZ439=5,G439,0)</f>
        <v>0</v>
      </c>
      <c r="CA439" s="247">
        <v>3</v>
      </c>
      <c r="CB439" s="247">
        <v>1</v>
      </c>
    </row>
    <row r="440" spans="1:15" ht="12.75">
      <c r="A440" s="256"/>
      <c r="B440" s="260"/>
      <c r="C440" s="539" t="s">
        <v>700</v>
      </c>
      <c r="D440" s="540"/>
      <c r="E440" s="261">
        <v>3.78</v>
      </c>
      <c r="F440" s="262"/>
      <c r="G440" s="263"/>
      <c r="H440" s="264"/>
      <c r="I440" s="258"/>
      <c r="J440" s="265"/>
      <c r="K440" s="258"/>
      <c r="M440" s="259" t="s">
        <v>700</v>
      </c>
      <c r="O440" s="247"/>
    </row>
    <row r="441" spans="1:15" ht="12.75">
      <c r="A441" s="256"/>
      <c r="B441" s="260"/>
      <c r="C441" s="539" t="s">
        <v>701</v>
      </c>
      <c r="D441" s="540"/>
      <c r="E441" s="261">
        <v>9.72</v>
      </c>
      <c r="F441" s="262"/>
      <c r="G441" s="263"/>
      <c r="H441" s="264"/>
      <c r="I441" s="258"/>
      <c r="J441" s="265"/>
      <c r="K441" s="258"/>
      <c r="M441" s="259" t="s">
        <v>701</v>
      </c>
      <c r="O441" s="247"/>
    </row>
    <row r="442" spans="1:15" ht="12.75">
      <c r="A442" s="256"/>
      <c r="B442" s="260"/>
      <c r="C442" s="539" t="s">
        <v>702</v>
      </c>
      <c r="D442" s="540"/>
      <c r="E442" s="261">
        <v>193.32</v>
      </c>
      <c r="F442" s="262"/>
      <c r="G442" s="263"/>
      <c r="H442" s="264"/>
      <c r="I442" s="258"/>
      <c r="J442" s="265"/>
      <c r="K442" s="258"/>
      <c r="M442" s="259" t="s">
        <v>702</v>
      </c>
      <c r="O442" s="247"/>
    </row>
    <row r="443" spans="1:15" ht="12.75">
      <c r="A443" s="256"/>
      <c r="B443" s="260"/>
      <c r="C443" s="539" t="s">
        <v>703</v>
      </c>
      <c r="D443" s="540"/>
      <c r="E443" s="261">
        <v>75.6</v>
      </c>
      <c r="F443" s="262"/>
      <c r="G443" s="263"/>
      <c r="H443" s="264"/>
      <c r="I443" s="258"/>
      <c r="J443" s="265"/>
      <c r="K443" s="258"/>
      <c r="M443" s="259" t="s">
        <v>703</v>
      </c>
      <c r="O443" s="247"/>
    </row>
    <row r="444" spans="1:80" ht="12.75">
      <c r="A444" s="248">
        <v>96</v>
      </c>
      <c r="B444" s="249" t="s">
        <v>704</v>
      </c>
      <c r="C444" s="250" t="s">
        <v>705</v>
      </c>
      <c r="D444" s="251" t="s">
        <v>12</v>
      </c>
      <c r="E444" s="252"/>
      <c r="F444" s="252"/>
      <c r="G444" s="253">
        <f>E444*F444</f>
        <v>0</v>
      </c>
      <c r="H444" s="254">
        <v>0</v>
      </c>
      <c r="I444" s="255">
        <f>E444*H444</f>
        <v>0</v>
      </c>
      <c r="J444" s="254"/>
      <c r="K444" s="255">
        <f>E444*J444</f>
        <v>0</v>
      </c>
      <c r="O444" s="247">
        <v>2</v>
      </c>
      <c r="AA444" s="220">
        <v>7</v>
      </c>
      <c r="AB444" s="220">
        <v>1002</v>
      </c>
      <c r="AC444" s="220">
        <v>5</v>
      </c>
      <c r="AZ444" s="220">
        <v>2</v>
      </c>
      <c r="BA444" s="220">
        <f>IF(AZ444=1,G444,0)</f>
        <v>0</v>
      </c>
      <c r="BB444" s="220">
        <f>IF(AZ444=2,G444,0)</f>
        <v>0</v>
      </c>
      <c r="BC444" s="220">
        <f>IF(AZ444=3,G444,0)</f>
        <v>0</v>
      </c>
      <c r="BD444" s="220">
        <f>IF(AZ444=4,G444,0)</f>
        <v>0</v>
      </c>
      <c r="BE444" s="220">
        <f>IF(AZ444=5,G444,0)</f>
        <v>0</v>
      </c>
      <c r="CA444" s="247">
        <v>7</v>
      </c>
      <c r="CB444" s="247">
        <v>1002</v>
      </c>
    </row>
    <row r="445" spans="1:57" ht="12.75">
      <c r="A445" s="266"/>
      <c r="B445" s="267" t="s">
        <v>99</v>
      </c>
      <c r="C445" s="268" t="s">
        <v>627</v>
      </c>
      <c r="D445" s="269"/>
      <c r="E445" s="270"/>
      <c r="F445" s="271"/>
      <c r="G445" s="272">
        <f>SUM(G363:G444)</f>
        <v>0</v>
      </c>
      <c r="H445" s="273"/>
      <c r="I445" s="274">
        <f>SUM(I363:I444)</f>
        <v>8.310997065</v>
      </c>
      <c r="J445" s="273"/>
      <c r="K445" s="274">
        <f>SUM(K363:K444)</f>
        <v>0</v>
      </c>
      <c r="O445" s="247">
        <v>4</v>
      </c>
      <c r="BA445" s="275">
        <f>SUM(BA363:BA444)</f>
        <v>0</v>
      </c>
      <c r="BB445" s="275">
        <f>SUM(BB363:BB444)</f>
        <v>0</v>
      </c>
      <c r="BC445" s="275">
        <f>SUM(BC363:BC444)</f>
        <v>0</v>
      </c>
      <c r="BD445" s="275">
        <f>SUM(BD363:BD444)</f>
        <v>0</v>
      </c>
      <c r="BE445" s="275">
        <f>SUM(BE363:BE444)</f>
        <v>0</v>
      </c>
    </row>
    <row r="446" spans="1:15" ht="12.75">
      <c r="A446" s="237" t="s">
        <v>95</v>
      </c>
      <c r="B446" s="238" t="s">
        <v>706</v>
      </c>
      <c r="C446" s="239" t="s">
        <v>707</v>
      </c>
      <c r="D446" s="240"/>
      <c r="E446" s="241"/>
      <c r="F446" s="241"/>
      <c r="G446" s="242"/>
      <c r="H446" s="243"/>
      <c r="I446" s="244"/>
      <c r="J446" s="245"/>
      <c r="K446" s="246"/>
      <c r="O446" s="247">
        <v>1</v>
      </c>
    </row>
    <row r="447" spans="1:80" ht="12.75">
      <c r="A447" s="248">
        <v>97</v>
      </c>
      <c r="B447" s="249" t="s">
        <v>709</v>
      </c>
      <c r="C447" s="250" t="s">
        <v>710</v>
      </c>
      <c r="D447" s="251" t="s">
        <v>201</v>
      </c>
      <c r="E447" s="252">
        <v>477.2025</v>
      </c>
      <c r="F447" s="252"/>
      <c r="G447" s="253">
        <f>E447*F447</f>
        <v>0</v>
      </c>
      <c r="H447" s="254">
        <v>0.0002</v>
      </c>
      <c r="I447" s="255">
        <f>E447*H447</f>
        <v>0.0954405</v>
      </c>
      <c r="J447" s="254">
        <v>0</v>
      </c>
      <c r="K447" s="255">
        <f>E447*J447</f>
        <v>0</v>
      </c>
      <c r="O447" s="247">
        <v>2</v>
      </c>
      <c r="AA447" s="220">
        <v>1</v>
      </c>
      <c r="AB447" s="220">
        <v>7</v>
      </c>
      <c r="AC447" s="220">
        <v>7</v>
      </c>
      <c r="AZ447" s="220">
        <v>2</v>
      </c>
      <c r="BA447" s="220">
        <f>IF(AZ447=1,G447,0)</f>
        <v>0</v>
      </c>
      <c r="BB447" s="220">
        <f>IF(AZ447=2,G447,0)</f>
        <v>0</v>
      </c>
      <c r="BC447" s="220">
        <f>IF(AZ447=3,G447,0)</f>
        <v>0</v>
      </c>
      <c r="BD447" s="220">
        <f>IF(AZ447=4,G447,0)</f>
        <v>0</v>
      </c>
      <c r="BE447" s="220">
        <f>IF(AZ447=5,G447,0)</f>
        <v>0</v>
      </c>
      <c r="CA447" s="247">
        <v>1</v>
      </c>
      <c r="CB447" s="247">
        <v>7</v>
      </c>
    </row>
    <row r="448" spans="1:15" ht="12.75">
      <c r="A448" s="256"/>
      <c r="B448" s="260"/>
      <c r="C448" s="539" t="s">
        <v>711</v>
      </c>
      <c r="D448" s="540"/>
      <c r="E448" s="261">
        <v>445.89</v>
      </c>
      <c r="F448" s="262"/>
      <c r="G448" s="263"/>
      <c r="H448" s="264"/>
      <c r="I448" s="258"/>
      <c r="J448" s="265"/>
      <c r="K448" s="258"/>
      <c r="M448" s="259" t="s">
        <v>711</v>
      </c>
      <c r="O448" s="247"/>
    </row>
    <row r="449" spans="1:15" ht="12.75">
      <c r="A449" s="256"/>
      <c r="B449" s="260"/>
      <c r="C449" s="539" t="s">
        <v>712</v>
      </c>
      <c r="D449" s="540"/>
      <c r="E449" s="261">
        <v>31.3125</v>
      </c>
      <c r="F449" s="262"/>
      <c r="G449" s="263"/>
      <c r="H449" s="264"/>
      <c r="I449" s="258"/>
      <c r="J449" s="265"/>
      <c r="K449" s="258"/>
      <c r="M449" s="259" t="s">
        <v>712</v>
      </c>
      <c r="O449" s="247"/>
    </row>
    <row r="450" spans="1:80" ht="12.75">
      <c r="A450" s="248">
        <v>98</v>
      </c>
      <c r="B450" s="249" t="s">
        <v>713</v>
      </c>
      <c r="C450" s="250" t="s">
        <v>714</v>
      </c>
      <c r="D450" s="251" t="s">
        <v>149</v>
      </c>
      <c r="E450" s="252">
        <v>5.0473</v>
      </c>
      <c r="F450" s="252"/>
      <c r="G450" s="253">
        <f>E450*F450</f>
        <v>0</v>
      </c>
      <c r="H450" s="254">
        <v>0.01549</v>
      </c>
      <c r="I450" s="255">
        <f>E450*H450</f>
        <v>0.078182677</v>
      </c>
      <c r="J450" s="254">
        <v>0</v>
      </c>
      <c r="K450" s="255">
        <f>E450*J450</f>
        <v>0</v>
      </c>
      <c r="O450" s="247">
        <v>2</v>
      </c>
      <c r="AA450" s="220">
        <v>1</v>
      </c>
      <c r="AB450" s="220">
        <v>7</v>
      </c>
      <c r="AC450" s="220">
        <v>7</v>
      </c>
      <c r="AZ450" s="220">
        <v>2</v>
      </c>
      <c r="BA450" s="220">
        <f>IF(AZ450=1,G450,0)</f>
        <v>0</v>
      </c>
      <c r="BB450" s="220">
        <f>IF(AZ450=2,G450,0)</f>
        <v>0</v>
      </c>
      <c r="BC450" s="220">
        <f>IF(AZ450=3,G450,0)</f>
        <v>0</v>
      </c>
      <c r="BD450" s="220">
        <f>IF(AZ450=4,G450,0)</f>
        <v>0</v>
      </c>
      <c r="BE450" s="220">
        <f>IF(AZ450=5,G450,0)</f>
        <v>0</v>
      </c>
      <c r="CA450" s="247">
        <v>1</v>
      </c>
      <c r="CB450" s="247">
        <v>7</v>
      </c>
    </row>
    <row r="451" spans="1:80" ht="12.75">
      <c r="A451" s="248">
        <v>99</v>
      </c>
      <c r="B451" s="249" t="s">
        <v>715</v>
      </c>
      <c r="C451" s="250" t="s">
        <v>716</v>
      </c>
      <c r="D451" s="251" t="s">
        <v>149</v>
      </c>
      <c r="E451" s="252">
        <v>5.0473</v>
      </c>
      <c r="F451" s="252"/>
      <c r="G451" s="253">
        <f>E451*F451</f>
        <v>0</v>
      </c>
      <c r="H451" s="254">
        <v>0.0121</v>
      </c>
      <c r="I451" s="255">
        <f>E451*H451</f>
        <v>0.061072329999999994</v>
      </c>
      <c r="J451" s="254">
        <v>0</v>
      </c>
      <c r="K451" s="255">
        <f>E451*J451</f>
        <v>0</v>
      </c>
      <c r="O451" s="247">
        <v>2</v>
      </c>
      <c r="AA451" s="220">
        <v>1</v>
      </c>
      <c r="AB451" s="220">
        <v>7</v>
      </c>
      <c r="AC451" s="220">
        <v>7</v>
      </c>
      <c r="AZ451" s="220">
        <v>2</v>
      </c>
      <c r="BA451" s="220">
        <f>IF(AZ451=1,G451,0)</f>
        <v>0</v>
      </c>
      <c r="BB451" s="220">
        <f>IF(AZ451=2,G451,0)</f>
        <v>0</v>
      </c>
      <c r="BC451" s="220">
        <f>IF(AZ451=3,G451,0)</f>
        <v>0</v>
      </c>
      <c r="BD451" s="220">
        <f>IF(AZ451=4,G451,0)</f>
        <v>0</v>
      </c>
      <c r="BE451" s="220">
        <f>IF(AZ451=5,G451,0)</f>
        <v>0</v>
      </c>
      <c r="CA451" s="247">
        <v>1</v>
      </c>
      <c r="CB451" s="247">
        <v>7</v>
      </c>
    </row>
    <row r="452" spans="1:80" ht="20.4">
      <c r="A452" s="248">
        <v>100</v>
      </c>
      <c r="B452" s="249" t="s">
        <v>717</v>
      </c>
      <c r="C452" s="250" t="s">
        <v>718</v>
      </c>
      <c r="D452" s="251" t="s">
        <v>201</v>
      </c>
      <c r="E452" s="252">
        <v>25</v>
      </c>
      <c r="F452" s="252"/>
      <c r="G452" s="253">
        <f>E452*F452</f>
        <v>0</v>
      </c>
      <c r="H452" s="254">
        <v>0.00733</v>
      </c>
      <c r="I452" s="255">
        <f>E452*H452</f>
        <v>0.18325</v>
      </c>
      <c r="J452" s="254">
        <v>0</v>
      </c>
      <c r="K452" s="255">
        <f>E452*J452</f>
        <v>0</v>
      </c>
      <c r="O452" s="247">
        <v>2</v>
      </c>
      <c r="AA452" s="220">
        <v>2</v>
      </c>
      <c r="AB452" s="220">
        <v>0</v>
      </c>
      <c r="AC452" s="220">
        <v>0</v>
      </c>
      <c r="AZ452" s="220">
        <v>2</v>
      </c>
      <c r="BA452" s="220">
        <f>IF(AZ452=1,G452,0)</f>
        <v>0</v>
      </c>
      <c r="BB452" s="220">
        <f>IF(AZ452=2,G452,0)</f>
        <v>0</v>
      </c>
      <c r="BC452" s="220">
        <f>IF(AZ452=3,G452,0)</f>
        <v>0</v>
      </c>
      <c r="BD452" s="220">
        <f>IF(AZ452=4,G452,0)</f>
        <v>0</v>
      </c>
      <c r="BE452" s="220">
        <f>IF(AZ452=5,G452,0)</f>
        <v>0</v>
      </c>
      <c r="CA452" s="247">
        <v>2</v>
      </c>
      <c r="CB452" s="247">
        <v>0</v>
      </c>
    </row>
    <row r="453" spans="1:15" ht="12.75">
      <c r="A453" s="256"/>
      <c r="B453" s="257"/>
      <c r="C453" s="546" t="s">
        <v>719</v>
      </c>
      <c r="D453" s="547"/>
      <c r="E453" s="547"/>
      <c r="F453" s="547"/>
      <c r="G453" s="548"/>
      <c r="I453" s="258"/>
      <c r="K453" s="258"/>
      <c r="L453" s="259" t="s">
        <v>719</v>
      </c>
      <c r="O453" s="247">
        <v>3</v>
      </c>
    </row>
    <row r="454" spans="1:15" ht="12.75">
      <c r="A454" s="256"/>
      <c r="B454" s="257"/>
      <c r="C454" s="546"/>
      <c r="D454" s="547"/>
      <c r="E454" s="547"/>
      <c r="F454" s="547"/>
      <c r="G454" s="548"/>
      <c r="I454" s="258"/>
      <c r="K454" s="258"/>
      <c r="L454" s="259"/>
      <c r="O454" s="247">
        <v>3</v>
      </c>
    </row>
    <row r="455" spans="1:15" ht="21">
      <c r="A455" s="256"/>
      <c r="B455" s="257"/>
      <c r="C455" s="546" t="s">
        <v>720</v>
      </c>
      <c r="D455" s="547"/>
      <c r="E455" s="547"/>
      <c r="F455" s="547"/>
      <c r="G455" s="548"/>
      <c r="I455" s="258"/>
      <c r="K455" s="258"/>
      <c r="L455" s="259" t="s">
        <v>720</v>
      </c>
      <c r="O455" s="247">
        <v>3</v>
      </c>
    </row>
    <row r="456" spans="1:15" ht="12.75">
      <c r="A456" s="256"/>
      <c r="B456" s="257"/>
      <c r="C456" s="546"/>
      <c r="D456" s="547"/>
      <c r="E456" s="547"/>
      <c r="F456" s="547"/>
      <c r="G456" s="548"/>
      <c r="I456" s="258"/>
      <c r="K456" s="258"/>
      <c r="L456" s="259"/>
      <c r="O456" s="247">
        <v>3</v>
      </c>
    </row>
    <row r="457" spans="1:15" ht="12.75">
      <c r="A457" s="256"/>
      <c r="B457" s="257"/>
      <c r="C457" s="546"/>
      <c r="D457" s="547"/>
      <c r="E457" s="547"/>
      <c r="F457" s="547"/>
      <c r="G457" s="548"/>
      <c r="I457" s="258"/>
      <c r="K457" s="258"/>
      <c r="L457" s="259"/>
      <c r="O457" s="247">
        <v>3</v>
      </c>
    </row>
    <row r="458" spans="1:15" ht="12.75">
      <c r="A458" s="256"/>
      <c r="B458" s="260"/>
      <c r="C458" s="539" t="s">
        <v>721</v>
      </c>
      <c r="D458" s="540"/>
      <c r="E458" s="261">
        <v>25</v>
      </c>
      <c r="F458" s="262"/>
      <c r="G458" s="263"/>
      <c r="H458" s="264"/>
      <c r="I458" s="258"/>
      <c r="J458" s="265"/>
      <c r="K458" s="258"/>
      <c r="M458" s="259" t="s">
        <v>721</v>
      </c>
      <c r="O458" s="247"/>
    </row>
    <row r="459" spans="1:80" ht="20.4">
      <c r="A459" s="248">
        <v>101</v>
      </c>
      <c r="B459" s="249" t="s">
        <v>722</v>
      </c>
      <c r="C459" s="250" t="s">
        <v>723</v>
      </c>
      <c r="D459" s="251" t="s">
        <v>201</v>
      </c>
      <c r="E459" s="252">
        <v>3</v>
      </c>
      <c r="F459" s="252"/>
      <c r="G459" s="253">
        <f>E459*F459</f>
        <v>0</v>
      </c>
      <c r="H459" s="254">
        <v>0.01149</v>
      </c>
      <c r="I459" s="255">
        <f>E459*H459</f>
        <v>0.03447</v>
      </c>
      <c r="J459" s="254">
        <v>0</v>
      </c>
      <c r="K459" s="255">
        <f>E459*J459</f>
        <v>0</v>
      </c>
      <c r="O459" s="247">
        <v>2</v>
      </c>
      <c r="AA459" s="220">
        <v>2</v>
      </c>
      <c r="AB459" s="220">
        <v>7</v>
      </c>
      <c r="AC459" s="220">
        <v>7</v>
      </c>
      <c r="AZ459" s="220">
        <v>2</v>
      </c>
      <c r="BA459" s="220">
        <f>IF(AZ459=1,G459,0)</f>
        <v>0</v>
      </c>
      <c r="BB459" s="220">
        <f>IF(AZ459=2,G459,0)</f>
        <v>0</v>
      </c>
      <c r="BC459" s="220">
        <f>IF(AZ459=3,G459,0)</f>
        <v>0</v>
      </c>
      <c r="BD459" s="220">
        <f>IF(AZ459=4,G459,0)</f>
        <v>0</v>
      </c>
      <c r="BE459" s="220">
        <f>IF(AZ459=5,G459,0)</f>
        <v>0</v>
      </c>
      <c r="CA459" s="247">
        <v>2</v>
      </c>
      <c r="CB459" s="247">
        <v>7</v>
      </c>
    </row>
    <row r="460" spans="1:15" ht="12.75">
      <c r="A460" s="256"/>
      <c r="B460" s="260"/>
      <c r="C460" s="539" t="s">
        <v>724</v>
      </c>
      <c r="D460" s="540"/>
      <c r="E460" s="261">
        <v>3</v>
      </c>
      <c r="F460" s="262"/>
      <c r="G460" s="263"/>
      <c r="H460" s="264"/>
      <c r="I460" s="258"/>
      <c r="J460" s="265"/>
      <c r="K460" s="258"/>
      <c r="M460" s="259" t="s">
        <v>724</v>
      </c>
      <c r="O460" s="247"/>
    </row>
    <row r="461" spans="1:80" ht="12.75">
      <c r="A461" s="248">
        <v>102</v>
      </c>
      <c r="B461" s="249" t="s">
        <v>725</v>
      </c>
      <c r="C461" s="250" t="s">
        <v>726</v>
      </c>
      <c r="D461" s="251" t="s">
        <v>201</v>
      </c>
      <c r="E461" s="252">
        <v>189</v>
      </c>
      <c r="F461" s="252"/>
      <c r="G461" s="253">
        <f>E461*F461</f>
        <v>0</v>
      </c>
      <c r="H461" s="254">
        <v>0</v>
      </c>
      <c r="I461" s="255">
        <f>E461*H461</f>
        <v>0</v>
      </c>
      <c r="J461" s="254"/>
      <c r="K461" s="255">
        <f>E461*J461</f>
        <v>0</v>
      </c>
      <c r="O461" s="247">
        <v>2</v>
      </c>
      <c r="AA461" s="220">
        <v>12</v>
      </c>
      <c r="AB461" s="220">
        <v>0</v>
      </c>
      <c r="AC461" s="220">
        <v>7</v>
      </c>
      <c r="AZ461" s="220">
        <v>2</v>
      </c>
      <c r="BA461" s="220">
        <f>IF(AZ461=1,G461,0)</f>
        <v>0</v>
      </c>
      <c r="BB461" s="220">
        <f>IF(AZ461=2,G461,0)</f>
        <v>0</v>
      </c>
      <c r="BC461" s="220">
        <f>IF(AZ461=3,G461,0)</f>
        <v>0</v>
      </c>
      <c r="BD461" s="220">
        <f>IF(AZ461=4,G461,0)</f>
        <v>0</v>
      </c>
      <c r="BE461" s="220">
        <f>IF(AZ461=5,G461,0)</f>
        <v>0</v>
      </c>
      <c r="CA461" s="247">
        <v>12</v>
      </c>
      <c r="CB461" s="247">
        <v>0</v>
      </c>
    </row>
    <row r="462" spans="1:15" ht="12.75">
      <c r="A462" s="256"/>
      <c r="B462" s="257"/>
      <c r="C462" s="546" t="s">
        <v>727</v>
      </c>
      <c r="D462" s="547"/>
      <c r="E462" s="547"/>
      <c r="F462" s="547"/>
      <c r="G462" s="548"/>
      <c r="I462" s="258"/>
      <c r="K462" s="258"/>
      <c r="L462" s="259" t="s">
        <v>727</v>
      </c>
      <c r="O462" s="247">
        <v>3</v>
      </c>
    </row>
    <row r="463" spans="1:15" ht="12.75">
      <c r="A463" s="256"/>
      <c r="B463" s="260"/>
      <c r="C463" s="539" t="s">
        <v>728</v>
      </c>
      <c r="D463" s="540"/>
      <c r="E463" s="261">
        <v>189</v>
      </c>
      <c r="F463" s="262"/>
      <c r="G463" s="263"/>
      <c r="H463" s="264"/>
      <c r="I463" s="258"/>
      <c r="J463" s="265"/>
      <c r="K463" s="258"/>
      <c r="M463" s="259" t="s">
        <v>728</v>
      </c>
      <c r="O463" s="247"/>
    </row>
    <row r="464" spans="1:80" ht="12.75">
      <c r="A464" s="248">
        <v>103</v>
      </c>
      <c r="B464" s="249" t="s">
        <v>729</v>
      </c>
      <c r="C464" s="250" t="s">
        <v>730</v>
      </c>
      <c r="D464" s="251" t="s">
        <v>201</v>
      </c>
      <c r="E464" s="252">
        <v>27.5</v>
      </c>
      <c r="F464" s="252"/>
      <c r="G464" s="253">
        <f>E464*F464</f>
        <v>0</v>
      </c>
      <c r="H464" s="254">
        <v>0</v>
      </c>
      <c r="I464" s="255">
        <f>E464*H464</f>
        <v>0</v>
      </c>
      <c r="J464" s="254"/>
      <c r="K464" s="255">
        <f>E464*J464</f>
        <v>0</v>
      </c>
      <c r="O464" s="247">
        <v>2</v>
      </c>
      <c r="AA464" s="220">
        <v>12</v>
      </c>
      <c r="AB464" s="220">
        <v>0</v>
      </c>
      <c r="AC464" s="220">
        <v>8</v>
      </c>
      <c r="AZ464" s="220">
        <v>2</v>
      </c>
      <c r="BA464" s="220">
        <f>IF(AZ464=1,G464,0)</f>
        <v>0</v>
      </c>
      <c r="BB464" s="220">
        <f>IF(AZ464=2,G464,0)</f>
        <v>0</v>
      </c>
      <c r="BC464" s="220">
        <f>IF(AZ464=3,G464,0)</f>
        <v>0</v>
      </c>
      <c r="BD464" s="220">
        <f>IF(AZ464=4,G464,0)</f>
        <v>0</v>
      </c>
      <c r="BE464" s="220">
        <f>IF(AZ464=5,G464,0)</f>
        <v>0</v>
      </c>
      <c r="CA464" s="247">
        <v>12</v>
      </c>
      <c r="CB464" s="247">
        <v>0</v>
      </c>
    </row>
    <row r="465" spans="1:15" ht="12.75">
      <c r="A465" s="256"/>
      <c r="B465" s="257"/>
      <c r="C465" s="546" t="s">
        <v>727</v>
      </c>
      <c r="D465" s="547"/>
      <c r="E465" s="547"/>
      <c r="F465" s="547"/>
      <c r="G465" s="548"/>
      <c r="I465" s="258"/>
      <c r="K465" s="258"/>
      <c r="L465" s="259" t="s">
        <v>727</v>
      </c>
      <c r="O465" s="247">
        <v>3</v>
      </c>
    </row>
    <row r="466" spans="1:80" ht="12.75">
      <c r="A466" s="248">
        <v>104</v>
      </c>
      <c r="B466" s="249" t="s">
        <v>731</v>
      </c>
      <c r="C466" s="250" t="s">
        <v>732</v>
      </c>
      <c r="D466" s="251" t="s">
        <v>149</v>
      </c>
      <c r="E466" s="252">
        <v>5.0473</v>
      </c>
      <c r="F466" s="252"/>
      <c r="G466" s="253">
        <f>E466*F466</f>
        <v>0</v>
      </c>
      <c r="H466" s="254">
        <v>0.55</v>
      </c>
      <c r="I466" s="255">
        <f>E466*H466</f>
        <v>2.776015</v>
      </c>
      <c r="J466" s="254"/>
      <c r="K466" s="255">
        <f>E466*J466</f>
        <v>0</v>
      </c>
      <c r="O466" s="247">
        <v>2</v>
      </c>
      <c r="AA466" s="220">
        <v>3</v>
      </c>
      <c r="AB466" s="220">
        <v>7</v>
      </c>
      <c r="AC466" s="220">
        <v>60515230</v>
      </c>
      <c r="AZ466" s="220">
        <v>2</v>
      </c>
      <c r="BA466" s="220">
        <f>IF(AZ466=1,G466,0)</f>
        <v>0</v>
      </c>
      <c r="BB466" s="220">
        <f>IF(AZ466=2,G466,0)</f>
        <v>0</v>
      </c>
      <c r="BC466" s="220">
        <f>IF(AZ466=3,G466,0)</f>
        <v>0</v>
      </c>
      <c r="BD466" s="220">
        <f>IF(AZ466=4,G466,0)</f>
        <v>0</v>
      </c>
      <c r="BE466" s="220">
        <f>IF(AZ466=5,G466,0)</f>
        <v>0</v>
      </c>
      <c r="CA466" s="247">
        <v>3</v>
      </c>
      <c r="CB466" s="247">
        <v>7</v>
      </c>
    </row>
    <row r="467" spans="1:15" ht="12.75">
      <c r="A467" s="256"/>
      <c r="B467" s="260"/>
      <c r="C467" s="539" t="s">
        <v>733</v>
      </c>
      <c r="D467" s="540"/>
      <c r="E467" s="261">
        <v>4.8062</v>
      </c>
      <c r="F467" s="262"/>
      <c r="G467" s="263"/>
      <c r="H467" s="264"/>
      <c r="I467" s="258"/>
      <c r="J467" s="265"/>
      <c r="K467" s="258"/>
      <c r="M467" s="259" t="s">
        <v>733</v>
      </c>
      <c r="O467" s="247"/>
    </row>
    <row r="468" spans="1:15" ht="12.75">
      <c r="A468" s="256"/>
      <c r="B468" s="260"/>
      <c r="C468" s="539" t="s">
        <v>734</v>
      </c>
      <c r="D468" s="540"/>
      <c r="E468" s="261">
        <v>0.2411</v>
      </c>
      <c r="F468" s="262"/>
      <c r="G468" s="263"/>
      <c r="H468" s="264"/>
      <c r="I468" s="258"/>
      <c r="J468" s="265"/>
      <c r="K468" s="258"/>
      <c r="M468" s="259" t="s">
        <v>734</v>
      </c>
      <c r="O468" s="247"/>
    </row>
    <row r="469" spans="1:80" ht="12.75">
      <c r="A469" s="248">
        <v>105</v>
      </c>
      <c r="B469" s="249" t="s">
        <v>735</v>
      </c>
      <c r="C469" s="250" t="s">
        <v>736</v>
      </c>
      <c r="D469" s="251" t="s">
        <v>12</v>
      </c>
      <c r="E469" s="252"/>
      <c r="F469" s="252"/>
      <c r="G469" s="253">
        <f>E469*F469</f>
        <v>0</v>
      </c>
      <c r="H469" s="254">
        <v>0</v>
      </c>
      <c r="I469" s="255">
        <f>E469*H469</f>
        <v>0</v>
      </c>
      <c r="J469" s="254"/>
      <c r="K469" s="255">
        <f>E469*J469</f>
        <v>0</v>
      </c>
      <c r="O469" s="247">
        <v>2</v>
      </c>
      <c r="AA469" s="220">
        <v>7</v>
      </c>
      <c r="AB469" s="220">
        <v>1002</v>
      </c>
      <c r="AC469" s="220">
        <v>5</v>
      </c>
      <c r="AZ469" s="220">
        <v>2</v>
      </c>
      <c r="BA469" s="220">
        <f>IF(AZ469=1,G469,0)</f>
        <v>0</v>
      </c>
      <c r="BB469" s="220">
        <f>IF(AZ469=2,G469,0)</f>
        <v>0</v>
      </c>
      <c r="BC469" s="220">
        <f>IF(AZ469=3,G469,0)</f>
        <v>0</v>
      </c>
      <c r="BD469" s="220">
        <f>IF(AZ469=4,G469,0)</f>
        <v>0</v>
      </c>
      <c r="BE469" s="220">
        <f>IF(AZ469=5,G469,0)</f>
        <v>0</v>
      </c>
      <c r="CA469" s="247">
        <v>7</v>
      </c>
      <c r="CB469" s="247">
        <v>1002</v>
      </c>
    </row>
    <row r="470" spans="1:57" ht="12.75">
      <c r="A470" s="266"/>
      <c r="B470" s="267" t="s">
        <v>99</v>
      </c>
      <c r="C470" s="268" t="s">
        <v>708</v>
      </c>
      <c r="D470" s="269"/>
      <c r="E470" s="270"/>
      <c r="F470" s="271"/>
      <c r="G470" s="272">
        <f>SUM(G446:G469)</f>
        <v>0</v>
      </c>
      <c r="H470" s="273"/>
      <c r="I470" s="274">
        <f>SUM(I446:I469)</f>
        <v>3.228430507</v>
      </c>
      <c r="J470" s="273"/>
      <c r="K470" s="274">
        <f>SUM(K446:K469)</f>
        <v>0</v>
      </c>
      <c r="O470" s="247">
        <v>4</v>
      </c>
      <c r="BA470" s="275">
        <f>SUM(BA446:BA469)</f>
        <v>0</v>
      </c>
      <c r="BB470" s="275">
        <f>SUM(BB446:BB469)</f>
        <v>0</v>
      </c>
      <c r="BC470" s="275">
        <f>SUM(BC446:BC469)</f>
        <v>0</v>
      </c>
      <c r="BD470" s="275">
        <f>SUM(BD446:BD469)</f>
        <v>0</v>
      </c>
      <c r="BE470" s="275">
        <f>SUM(BE446:BE469)</f>
        <v>0</v>
      </c>
    </row>
    <row r="471" spans="1:15" ht="12.75">
      <c r="A471" s="237" t="s">
        <v>95</v>
      </c>
      <c r="B471" s="238" t="s">
        <v>737</v>
      </c>
      <c r="C471" s="239" t="s">
        <v>738</v>
      </c>
      <c r="D471" s="240"/>
      <c r="E471" s="241"/>
      <c r="F471" s="241"/>
      <c r="G471" s="242"/>
      <c r="H471" s="243"/>
      <c r="I471" s="244"/>
      <c r="J471" s="245"/>
      <c r="K471" s="246"/>
      <c r="O471" s="247">
        <v>1</v>
      </c>
    </row>
    <row r="472" spans="1:80" ht="12.75">
      <c r="A472" s="248">
        <v>106</v>
      </c>
      <c r="B472" s="249" t="s">
        <v>740</v>
      </c>
      <c r="C472" s="250" t="s">
        <v>741</v>
      </c>
      <c r="D472" s="251" t="s">
        <v>181</v>
      </c>
      <c r="E472" s="252">
        <v>160.4099</v>
      </c>
      <c r="F472" s="252"/>
      <c r="G472" s="253">
        <f>E472*F472</f>
        <v>0</v>
      </c>
      <c r="H472" s="254">
        <v>8E-05</v>
      </c>
      <c r="I472" s="255">
        <f>E472*H472</f>
        <v>0.012832792</v>
      </c>
      <c r="J472" s="254">
        <v>0</v>
      </c>
      <c r="K472" s="255">
        <f>E472*J472</f>
        <v>0</v>
      </c>
      <c r="O472" s="247">
        <v>2</v>
      </c>
      <c r="AA472" s="220">
        <v>1</v>
      </c>
      <c r="AB472" s="220">
        <v>0</v>
      </c>
      <c r="AC472" s="220">
        <v>0</v>
      </c>
      <c r="AZ472" s="220">
        <v>2</v>
      </c>
      <c r="BA472" s="220">
        <f>IF(AZ472=1,G472,0)</f>
        <v>0</v>
      </c>
      <c r="BB472" s="220">
        <f>IF(AZ472=2,G472,0)</f>
        <v>0</v>
      </c>
      <c r="BC472" s="220">
        <f>IF(AZ472=3,G472,0)</f>
        <v>0</v>
      </c>
      <c r="BD472" s="220">
        <f>IF(AZ472=4,G472,0)</f>
        <v>0</v>
      </c>
      <c r="BE472" s="220">
        <f>IF(AZ472=5,G472,0)</f>
        <v>0</v>
      </c>
      <c r="CA472" s="247">
        <v>1</v>
      </c>
      <c r="CB472" s="247">
        <v>0</v>
      </c>
    </row>
    <row r="473" spans="1:15" ht="12.75">
      <c r="A473" s="256"/>
      <c r="B473" s="260"/>
      <c r="C473" s="539" t="s">
        <v>742</v>
      </c>
      <c r="D473" s="540"/>
      <c r="E473" s="261">
        <v>88.9145</v>
      </c>
      <c r="F473" s="262"/>
      <c r="G473" s="263"/>
      <c r="H473" s="264"/>
      <c r="I473" s="258"/>
      <c r="J473" s="265"/>
      <c r="K473" s="258"/>
      <c r="M473" s="259" t="s">
        <v>742</v>
      </c>
      <c r="O473" s="247"/>
    </row>
    <row r="474" spans="1:15" ht="12.75">
      <c r="A474" s="256"/>
      <c r="B474" s="260"/>
      <c r="C474" s="539" t="s">
        <v>743</v>
      </c>
      <c r="D474" s="540"/>
      <c r="E474" s="261">
        <v>15.563</v>
      </c>
      <c r="F474" s="262"/>
      <c r="G474" s="263"/>
      <c r="H474" s="264"/>
      <c r="I474" s="258"/>
      <c r="J474" s="265"/>
      <c r="K474" s="258"/>
      <c r="M474" s="259" t="s">
        <v>743</v>
      </c>
      <c r="O474" s="247"/>
    </row>
    <row r="475" spans="1:15" ht="12.75">
      <c r="A475" s="256"/>
      <c r="B475" s="260"/>
      <c r="C475" s="539" t="s">
        <v>744</v>
      </c>
      <c r="D475" s="540"/>
      <c r="E475" s="261">
        <v>2.0737</v>
      </c>
      <c r="F475" s="262"/>
      <c r="G475" s="263"/>
      <c r="H475" s="264"/>
      <c r="I475" s="258"/>
      <c r="J475" s="265"/>
      <c r="K475" s="258"/>
      <c r="M475" s="259" t="s">
        <v>744</v>
      </c>
      <c r="O475" s="247"/>
    </row>
    <row r="476" spans="1:15" ht="12.75">
      <c r="A476" s="256"/>
      <c r="B476" s="260"/>
      <c r="C476" s="539" t="s">
        <v>745</v>
      </c>
      <c r="D476" s="540"/>
      <c r="E476" s="261">
        <v>2.2185</v>
      </c>
      <c r="F476" s="262"/>
      <c r="G476" s="263"/>
      <c r="H476" s="264"/>
      <c r="I476" s="258"/>
      <c r="J476" s="265"/>
      <c r="K476" s="258"/>
      <c r="M476" s="259" t="s">
        <v>745</v>
      </c>
      <c r="O476" s="247"/>
    </row>
    <row r="477" spans="1:15" ht="12.75">
      <c r="A477" s="256"/>
      <c r="B477" s="260"/>
      <c r="C477" s="539" t="s">
        <v>620</v>
      </c>
      <c r="D477" s="540"/>
      <c r="E477" s="261">
        <v>27.4509</v>
      </c>
      <c r="F477" s="262"/>
      <c r="G477" s="263"/>
      <c r="H477" s="264"/>
      <c r="I477" s="258"/>
      <c r="J477" s="265"/>
      <c r="K477" s="258"/>
      <c r="M477" s="259" t="s">
        <v>620</v>
      </c>
      <c r="O477" s="247"/>
    </row>
    <row r="478" spans="1:15" ht="12.75">
      <c r="A478" s="256"/>
      <c r="B478" s="260"/>
      <c r="C478" s="539" t="s">
        <v>746</v>
      </c>
      <c r="D478" s="540"/>
      <c r="E478" s="261">
        <v>9.5742</v>
      </c>
      <c r="F478" s="262"/>
      <c r="G478" s="263"/>
      <c r="H478" s="264"/>
      <c r="I478" s="258"/>
      <c r="J478" s="265"/>
      <c r="K478" s="258"/>
      <c r="M478" s="259" t="s">
        <v>746</v>
      </c>
      <c r="O478" s="247"/>
    </row>
    <row r="479" spans="1:15" ht="12.75">
      <c r="A479" s="256"/>
      <c r="B479" s="260"/>
      <c r="C479" s="539" t="s">
        <v>747</v>
      </c>
      <c r="D479" s="540"/>
      <c r="E479" s="261">
        <v>14.615</v>
      </c>
      <c r="F479" s="262"/>
      <c r="G479" s="263"/>
      <c r="H479" s="264"/>
      <c r="I479" s="258"/>
      <c r="J479" s="265"/>
      <c r="K479" s="258"/>
      <c r="M479" s="259" t="s">
        <v>747</v>
      </c>
      <c r="O479" s="247"/>
    </row>
    <row r="480" spans="1:80" ht="12.75">
      <c r="A480" s="248">
        <v>107</v>
      </c>
      <c r="B480" s="249" t="s">
        <v>748</v>
      </c>
      <c r="C480" s="250" t="s">
        <v>749</v>
      </c>
      <c r="D480" s="251" t="s">
        <v>181</v>
      </c>
      <c r="E480" s="252">
        <v>163.6181</v>
      </c>
      <c r="F480" s="252"/>
      <c r="G480" s="253">
        <f>E480*F480</f>
        <v>0</v>
      </c>
      <c r="H480" s="254">
        <v>0.0157</v>
      </c>
      <c r="I480" s="255">
        <f>E480*H480</f>
        <v>2.56880417</v>
      </c>
      <c r="J480" s="254"/>
      <c r="K480" s="255">
        <f>E480*J480</f>
        <v>0</v>
      </c>
      <c r="O480" s="247">
        <v>2</v>
      </c>
      <c r="AA480" s="220">
        <v>3</v>
      </c>
      <c r="AB480" s="220">
        <v>7</v>
      </c>
      <c r="AC480" s="220" t="s">
        <v>748</v>
      </c>
      <c r="AZ480" s="220">
        <v>2</v>
      </c>
      <c r="BA480" s="220">
        <f>IF(AZ480=1,G480,0)</f>
        <v>0</v>
      </c>
      <c r="BB480" s="220">
        <f>IF(AZ480=2,G480,0)</f>
        <v>0</v>
      </c>
      <c r="BC480" s="220">
        <f>IF(AZ480=3,G480,0)</f>
        <v>0</v>
      </c>
      <c r="BD480" s="220">
        <f>IF(AZ480=4,G480,0)</f>
        <v>0</v>
      </c>
      <c r="BE480" s="220">
        <f>IF(AZ480=5,G480,0)</f>
        <v>0</v>
      </c>
      <c r="CA480" s="247">
        <v>3</v>
      </c>
      <c r="CB480" s="247">
        <v>7</v>
      </c>
    </row>
    <row r="481" spans="1:15" ht="12.75">
      <c r="A481" s="256"/>
      <c r="B481" s="260"/>
      <c r="C481" s="539" t="s">
        <v>750</v>
      </c>
      <c r="D481" s="540"/>
      <c r="E481" s="261">
        <v>163.6181</v>
      </c>
      <c r="F481" s="262"/>
      <c r="G481" s="263"/>
      <c r="H481" s="264"/>
      <c r="I481" s="258"/>
      <c r="J481" s="265"/>
      <c r="K481" s="258"/>
      <c r="M481" s="259" t="s">
        <v>750</v>
      </c>
      <c r="O481" s="247"/>
    </row>
    <row r="482" spans="1:80" ht="12.75">
      <c r="A482" s="248">
        <v>108</v>
      </c>
      <c r="B482" s="249" t="s">
        <v>751</v>
      </c>
      <c r="C482" s="250" t="s">
        <v>752</v>
      </c>
      <c r="D482" s="251" t="s">
        <v>12</v>
      </c>
      <c r="E482" s="252"/>
      <c r="F482" s="252"/>
      <c r="G482" s="253">
        <f>E482*F482</f>
        <v>0</v>
      </c>
      <c r="H482" s="254">
        <v>0</v>
      </c>
      <c r="I482" s="255">
        <f>E482*H482</f>
        <v>0</v>
      </c>
      <c r="J482" s="254"/>
      <c r="K482" s="255">
        <f>E482*J482</f>
        <v>0</v>
      </c>
      <c r="O482" s="247">
        <v>2</v>
      </c>
      <c r="AA482" s="220">
        <v>7</v>
      </c>
      <c r="AB482" s="220">
        <v>1002</v>
      </c>
      <c r="AC482" s="220">
        <v>5</v>
      </c>
      <c r="AZ482" s="220">
        <v>2</v>
      </c>
      <c r="BA482" s="220">
        <f>IF(AZ482=1,G482,0)</f>
        <v>0</v>
      </c>
      <c r="BB482" s="220">
        <f>IF(AZ482=2,G482,0)</f>
        <v>0</v>
      </c>
      <c r="BC482" s="220">
        <f>IF(AZ482=3,G482,0)</f>
        <v>0</v>
      </c>
      <c r="BD482" s="220">
        <f>IF(AZ482=4,G482,0)</f>
        <v>0</v>
      </c>
      <c r="BE482" s="220">
        <f>IF(AZ482=5,G482,0)</f>
        <v>0</v>
      </c>
      <c r="CA482" s="247">
        <v>7</v>
      </c>
      <c r="CB482" s="247">
        <v>1002</v>
      </c>
    </row>
    <row r="483" spans="1:57" ht="12.75">
      <c r="A483" s="266"/>
      <c r="B483" s="267" t="s">
        <v>99</v>
      </c>
      <c r="C483" s="268" t="s">
        <v>739</v>
      </c>
      <c r="D483" s="269"/>
      <c r="E483" s="270"/>
      <c r="F483" s="271"/>
      <c r="G483" s="272">
        <f>SUM(G471:G482)</f>
        <v>0</v>
      </c>
      <c r="H483" s="273"/>
      <c r="I483" s="274">
        <f>SUM(I471:I482)</f>
        <v>2.581636962</v>
      </c>
      <c r="J483" s="273"/>
      <c r="K483" s="274">
        <f>SUM(K471:K482)</f>
        <v>0</v>
      </c>
      <c r="O483" s="247">
        <v>4</v>
      </c>
      <c r="BA483" s="275">
        <f>SUM(BA471:BA482)</f>
        <v>0</v>
      </c>
      <c r="BB483" s="275">
        <f>SUM(BB471:BB482)</f>
        <v>0</v>
      </c>
      <c r="BC483" s="275">
        <f>SUM(BC471:BC482)</f>
        <v>0</v>
      </c>
      <c r="BD483" s="275">
        <f>SUM(BD471:BD482)</f>
        <v>0</v>
      </c>
      <c r="BE483" s="275">
        <f>SUM(BE471:BE482)</f>
        <v>0</v>
      </c>
    </row>
    <row r="484" spans="1:15" ht="12.75">
      <c r="A484" s="237" t="s">
        <v>95</v>
      </c>
      <c r="B484" s="238" t="s">
        <v>196</v>
      </c>
      <c r="C484" s="239" t="s">
        <v>197</v>
      </c>
      <c r="D484" s="240"/>
      <c r="E484" s="241"/>
      <c r="F484" s="241"/>
      <c r="G484" s="242"/>
      <c r="H484" s="243"/>
      <c r="I484" s="244"/>
      <c r="J484" s="245"/>
      <c r="K484" s="246"/>
      <c r="O484" s="247">
        <v>1</v>
      </c>
    </row>
    <row r="485" spans="1:80" ht="20.4">
      <c r="A485" s="248">
        <v>109</v>
      </c>
      <c r="B485" s="249" t="s">
        <v>753</v>
      </c>
      <c r="C485" s="250" t="s">
        <v>754</v>
      </c>
      <c r="D485" s="251" t="s">
        <v>201</v>
      </c>
      <c r="E485" s="252">
        <v>14.5</v>
      </c>
      <c r="F485" s="252"/>
      <c r="G485" s="253">
        <f>E485*F485</f>
        <v>0</v>
      </c>
      <c r="H485" s="254">
        <v>0.003</v>
      </c>
      <c r="I485" s="255">
        <f>E485*H485</f>
        <v>0.043500000000000004</v>
      </c>
      <c r="J485" s="254">
        <v>0</v>
      </c>
      <c r="K485" s="255">
        <f>E485*J485</f>
        <v>0</v>
      </c>
      <c r="O485" s="247">
        <v>2</v>
      </c>
      <c r="AA485" s="220">
        <v>1</v>
      </c>
      <c r="AB485" s="220">
        <v>7</v>
      </c>
      <c r="AC485" s="220">
        <v>7</v>
      </c>
      <c r="AZ485" s="220">
        <v>2</v>
      </c>
      <c r="BA485" s="220">
        <f>IF(AZ485=1,G485,0)</f>
        <v>0</v>
      </c>
      <c r="BB485" s="220">
        <f>IF(AZ485=2,G485,0)</f>
        <v>0</v>
      </c>
      <c r="BC485" s="220">
        <f>IF(AZ485=3,G485,0)</f>
        <v>0</v>
      </c>
      <c r="BD485" s="220">
        <f>IF(AZ485=4,G485,0)</f>
        <v>0</v>
      </c>
      <c r="BE485" s="220">
        <f>IF(AZ485=5,G485,0)</f>
        <v>0</v>
      </c>
      <c r="CA485" s="247">
        <v>1</v>
      </c>
      <c r="CB485" s="247">
        <v>7</v>
      </c>
    </row>
    <row r="486" spans="1:15" ht="12.75">
      <c r="A486" s="256"/>
      <c r="B486" s="257"/>
      <c r="C486" s="546" t="s">
        <v>520</v>
      </c>
      <c r="D486" s="547"/>
      <c r="E486" s="547"/>
      <c r="F486" s="547"/>
      <c r="G486" s="548"/>
      <c r="I486" s="258"/>
      <c r="K486" s="258"/>
      <c r="L486" s="259" t="s">
        <v>520</v>
      </c>
      <c r="O486" s="247">
        <v>3</v>
      </c>
    </row>
    <row r="487" spans="1:15" ht="12.75">
      <c r="A487" s="256"/>
      <c r="B487" s="260"/>
      <c r="C487" s="539" t="s">
        <v>755</v>
      </c>
      <c r="D487" s="540"/>
      <c r="E487" s="261">
        <v>14.5</v>
      </c>
      <c r="F487" s="262"/>
      <c r="G487" s="263"/>
      <c r="H487" s="264"/>
      <c r="I487" s="258"/>
      <c r="J487" s="265"/>
      <c r="K487" s="258"/>
      <c r="M487" s="259" t="s">
        <v>755</v>
      </c>
      <c r="O487" s="247"/>
    </row>
    <row r="488" spans="1:80" ht="20.4">
      <c r="A488" s="248">
        <v>110</v>
      </c>
      <c r="B488" s="249" t="s">
        <v>756</v>
      </c>
      <c r="C488" s="250" t="s">
        <v>757</v>
      </c>
      <c r="D488" s="251" t="s">
        <v>201</v>
      </c>
      <c r="E488" s="252">
        <v>76</v>
      </c>
      <c r="F488" s="252"/>
      <c r="G488" s="253">
        <f>E488*F488</f>
        <v>0</v>
      </c>
      <c r="H488" s="254">
        <v>0.00273</v>
      </c>
      <c r="I488" s="255">
        <f>E488*H488</f>
        <v>0.20748</v>
      </c>
      <c r="J488" s="254"/>
      <c r="K488" s="255">
        <f>E488*J488</f>
        <v>0</v>
      </c>
      <c r="O488" s="247">
        <v>2</v>
      </c>
      <c r="AA488" s="220">
        <v>12</v>
      </c>
      <c r="AB488" s="220">
        <v>0</v>
      </c>
      <c r="AC488" s="220">
        <v>9</v>
      </c>
      <c r="AZ488" s="220">
        <v>2</v>
      </c>
      <c r="BA488" s="220">
        <f>IF(AZ488=1,G488,0)</f>
        <v>0</v>
      </c>
      <c r="BB488" s="220">
        <f>IF(AZ488=2,G488,0)</f>
        <v>0</v>
      </c>
      <c r="BC488" s="220">
        <f>IF(AZ488=3,G488,0)</f>
        <v>0</v>
      </c>
      <c r="BD488" s="220">
        <f>IF(AZ488=4,G488,0)</f>
        <v>0</v>
      </c>
      <c r="BE488" s="220">
        <f>IF(AZ488=5,G488,0)</f>
        <v>0</v>
      </c>
      <c r="CA488" s="247">
        <v>12</v>
      </c>
      <c r="CB488" s="247">
        <v>0</v>
      </c>
    </row>
    <row r="489" spans="1:15" ht="12.75">
      <c r="A489" s="256"/>
      <c r="B489" s="257"/>
      <c r="C489" s="546" t="s">
        <v>520</v>
      </c>
      <c r="D489" s="547"/>
      <c r="E489" s="547"/>
      <c r="F489" s="547"/>
      <c r="G489" s="548"/>
      <c r="I489" s="258"/>
      <c r="K489" s="258"/>
      <c r="L489" s="259" t="s">
        <v>520</v>
      </c>
      <c r="O489" s="247">
        <v>3</v>
      </c>
    </row>
    <row r="490" spans="1:15" ht="12.75">
      <c r="A490" s="256"/>
      <c r="B490" s="260"/>
      <c r="C490" s="539" t="s">
        <v>758</v>
      </c>
      <c r="D490" s="540"/>
      <c r="E490" s="261">
        <v>76</v>
      </c>
      <c r="F490" s="262"/>
      <c r="G490" s="263"/>
      <c r="H490" s="264"/>
      <c r="I490" s="258"/>
      <c r="J490" s="265"/>
      <c r="K490" s="258"/>
      <c r="M490" s="259" t="s">
        <v>758</v>
      </c>
      <c r="O490" s="247"/>
    </row>
    <row r="491" spans="1:80" ht="20.4">
      <c r="A491" s="248">
        <v>111</v>
      </c>
      <c r="B491" s="249" t="s">
        <v>759</v>
      </c>
      <c r="C491" s="250" t="s">
        <v>760</v>
      </c>
      <c r="D491" s="251" t="s">
        <v>201</v>
      </c>
      <c r="E491" s="252">
        <v>76</v>
      </c>
      <c r="F491" s="252"/>
      <c r="G491" s="253">
        <f>E491*F491</f>
        <v>0</v>
      </c>
      <c r="H491" s="254">
        <v>0</v>
      </c>
      <c r="I491" s="255">
        <f>E491*H491</f>
        <v>0</v>
      </c>
      <c r="J491" s="254"/>
      <c r="K491" s="255">
        <f>E491*J491</f>
        <v>0</v>
      </c>
      <c r="O491" s="247">
        <v>2</v>
      </c>
      <c r="AA491" s="220">
        <v>12</v>
      </c>
      <c r="AB491" s="220">
        <v>0</v>
      </c>
      <c r="AC491" s="220">
        <v>10</v>
      </c>
      <c r="AZ491" s="220">
        <v>2</v>
      </c>
      <c r="BA491" s="220">
        <f>IF(AZ491=1,G491,0)</f>
        <v>0</v>
      </c>
      <c r="BB491" s="220">
        <f>IF(AZ491=2,G491,0)</f>
        <v>0</v>
      </c>
      <c r="BC491" s="220">
        <f>IF(AZ491=3,G491,0)</f>
        <v>0</v>
      </c>
      <c r="BD491" s="220">
        <f>IF(AZ491=4,G491,0)</f>
        <v>0</v>
      </c>
      <c r="BE491" s="220">
        <f>IF(AZ491=5,G491,0)</f>
        <v>0</v>
      </c>
      <c r="CA491" s="247">
        <v>12</v>
      </c>
      <c r="CB491" s="247">
        <v>0</v>
      </c>
    </row>
    <row r="492" spans="1:15" ht="12.75">
      <c r="A492" s="256"/>
      <c r="B492" s="257"/>
      <c r="C492" s="546" t="s">
        <v>520</v>
      </c>
      <c r="D492" s="547"/>
      <c r="E492" s="547"/>
      <c r="F492" s="547"/>
      <c r="G492" s="548"/>
      <c r="I492" s="258"/>
      <c r="K492" s="258"/>
      <c r="L492" s="259" t="s">
        <v>520</v>
      </c>
      <c r="O492" s="247">
        <v>3</v>
      </c>
    </row>
    <row r="493" spans="1:15" ht="12.75">
      <c r="A493" s="256"/>
      <c r="B493" s="260"/>
      <c r="C493" s="539" t="s">
        <v>761</v>
      </c>
      <c r="D493" s="540"/>
      <c r="E493" s="261">
        <v>76</v>
      </c>
      <c r="F493" s="262"/>
      <c r="G493" s="263"/>
      <c r="H493" s="264"/>
      <c r="I493" s="258"/>
      <c r="J493" s="265"/>
      <c r="K493" s="258"/>
      <c r="M493" s="259" t="s">
        <v>761</v>
      </c>
      <c r="O493" s="247"/>
    </row>
    <row r="494" spans="1:80" ht="12.75">
      <c r="A494" s="248">
        <v>112</v>
      </c>
      <c r="B494" s="249" t="s">
        <v>762</v>
      </c>
      <c r="C494" s="250" t="s">
        <v>763</v>
      </c>
      <c r="D494" s="251" t="s">
        <v>363</v>
      </c>
      <c r="E494" s="252">
        <v>3</v>
      </c>
      <c r="F494" s="252"/>
      <c r="G494" s="253">
        <f>E494*F494</f>
        <v>0</v>
      </c>
      <c r="H494" s="254">
        <v>0.00273</v>
      </c>
      <c r="I494" s="255">
        <f>E494*H494</f>
        <v>0.00819</v>
      </c>
      <c r="J494" s="254"/>
      <c r="K494" s="255">
        <f>E494*J494</f>
        <v>0</v>
      </c>
      <c r="O494" s="247">
        <v>2</v>
      </c>
      <c r="AA494" s="220">
        <v>12</v>
      </c>
      <c r="AB494" s="220">
        <v>0</v>
      </c>
      <c r="AC494" s="220">
        <v>11</v>
      </c>
      <c r="AZ494" s="220">
        <v>2</v>
      </c>
      <c r="BA494" s="220">
        <f>IF(AZ494=1,G494,0)</f>
        <v>0</v>
      </c>
      <c r="BB494" s="220">
        <f>IF(AZ494=2,G494,0)</f>
        <v>0</v>
      </c>
      <c r="BC494" s="220">
        <f>IF(AZ494=3,G494,0)</f>
        <v>0</v>
      </c>
      <c r="BD494" s="220">
        <f>IF(AZ494=4,G494,0)</f>
        <v>0</v>
      </c>
      <c r="BE494" s="220">
        <f>IF(AZ494=5,G494,0)</f>
        <v>0</v>
      </c>
      <c r="CA494" s="247">
        <v>12</v>
      </c>
      <c r="CB494" s="247">
        <v>0</v>
      </c>
    </row>
    <row r="495" spans="1:15" ht="12.75">
      <c r="A495" s="256"/>
      <c r="B495" s="257"/>
      <c r="C495" s="546" t="s">
        <v>520</v>
      </c>
      <c r="D495" s="547"/>
      <c r="E495" s="547"/>
      <c r="F495" s="547"/>
      <c r="G495" s="548"/>
      <c r="I495" s="258"/>
      <c r="K495" s="258"/>
      <c r="L495" s="259" t="s">
        <v>520</v>
      </c>
      <c r="O495" s="247">
        <v>3</v>
      </c>
    </row>
    <row r="496" spans="1:15" ht="12.75">
      <c r="A496" s="256"/>
      <c r="B496" s="257"/>
      <c r="C496" s="546"/>
      <c r="D496" s="547"/>
      <c r="E496" s="547"/>
      <c r="F496" s="547"/>
      <c r="G496" s="548"/>
      <c r="I496" s="258"/>
      <c r="K496" s="258"/>
      <c r="L496" s="259"/>
      <c r="O496" s="247">
        <v>3</v>
      </c>
    </row>
    <row r="497" spans="1:15" ht="12.75">
      <c r="A497" s="256"/>
      <c r="B497" s="257"/>
      <c r="C497" s="546" t="s">
        <v>764</v>
      </c>
      <c r="D497" s="547"/>
      <c r="E497" s="547"/>
      <c r="F497" s="547"/>
      <c r="G497" s="548"/>
      <c r="I497" s="258"/>
      <c r="K497" s="258"/>
      <c r="L497" s="259" t="s">
        <v>764</v>
      </c>
      <c r="O497" s="247">
        <v>3</v>
      </c>
    </row>
    <row r="498" spans="1:15" ht="12.75">
      <c r="A498" s="256"/>
      <c r="B498" s="257"/>
      <c r="C498" s="546" t="s">
        <v>765</v>
      </c>
      <c r="D498" s="547"/>
      <c r="E498" s="547"/>
      <c r="F498" s="547"/>
      <c r="G498" s="548"/>
      <c r="I498" s="258"/>
      <c r="K498" s="258"/>
      <c r="L498" s="259" t="s">
        <v>765</v>
      </c>
      <c r="O498" s="247">
        <v>3</v>
      </c>
    </row>
    <row r="499" spans="1:15" ht="12.75">
      <c r="A499" s="256"/>
      <c r="B499" s="257"/>
      <c r="C499" s="546" t="s">
        <v>766</v>
      </c>
      <c r="D499" s="547"/>
      <c r="E499" s="547"/>
      <c r="F499" s="547"/>
      <c r="G499" s="548"/>
      <c r="I499" s="258"/>
      <c r="K499" s="258"/>
      <c r="L499" s="259" t="s">
        <v>766</v>
      </c>
      <c r="O499" s="247">
        <v>3</v>
      </c>
    </row>
    <row r="500" spans="1:15" ht="12.75">
      <c r="A500" s="256"/>
      <c r="B500" s="260"/>
      <c r="C500" s="539" t="s">
        <v>767</v>
      </c>
      <c r="D500" s="540"/>
      <c r="E500" s="261">
        <v>3</v>
      </c>
      <c r="F500" s="262"/>
      <c r="G500" s="263"/>
      <c r="H500" s="264"/>
      <c r="I500" s="258"/>
      <c r="J500" s="265"/>
      <c r="K500" s="258"/>
      <c r="M500" s="259" t="s">
        <v>767</v>
      </c>
      <c r="O500" s="247"/>
    </row>
    <row r="501" spans="1:80" ht="12.75">
      <c r="A501" s="248">
        <v>113</v>
      </c>
      <c r="B501" s="249" t="s">
        <v>768</v>
      </c>
      <c r="C501" s="250" t="s">
        <v>769</v>
      </c>
      <c r="D501" s="251" t="s">
        <v>201</v>
      </c>
      <c r="E501" s="252">
        <v>73</v>
      </c>
      <c r="F501" s="252"/>
      <c r="G501" s="253">
        <f>E501*F501</f>
        <v>0</v>
      </c>
      <c r="H501" s="254">
        <v>0.00273</v>
      </c>
      <c r="I501" s="255">
        <f>E501*H501</f>
        <v>0.19929</v>
      </c>
      <c r="J501" s="254"/>
      <c r="K501" s="255">
        <f>E501*J501</f>
        <v>0</v>
      </c>
      <c r="O501" s="247">
        <v>2</v>
      </c>
      <c r="AA501" s="220">
        <v>12</v>
      </c>
      <c r="AB501" s="220">
        <v>0</v>
      </c>
      <c r="AC501" s="220">
        <v>12</v>
      </c>
      <c r="AZ501" s="220">
        <v>2</v>
      </c>
      <c r="BA501" s="220">
        <f>IF(AZ501=1,G501,0)</f>
        <v>0</v>
      </c>
      <c r="BB501" s="220">
        <f>IF(AZ501=2,G501,0)</f>
        <v>0</v>
      </c>
      <c r="BC501" s="220">
        <f>IF(AZ501=3,G501,0)</f>
        <v>0</v>
      </c>
      <c r="BD501" s="220">
        <f>IF(AZ501=4,G501,0)</f>
        <v>0</v>
      </c>
      <c r="BE501" s="220">
        <f>IF(AZ501=5,G501,0)</f>
        <v>0</v>
      </c>
      <c r="CA501" s="247">
        <v>12</v>
      </c>
      <c r="CB501" s="247">
        <v>0</v>
      </c>
    </row>
    <row r="502" spans="1:15" ht="12.75">
      <c r="A502" s="256"/>
      <c r="B502" s="257"/>
      <c r="C502" s="546" t="s">
        <v>520</v>
      </c>
      <c r="D502" s="547"/>
      <c r="E502" s="547"/>
      <c r="F502" s="547"/>
      <c r="G502" s="548"/>
      <c r="I502" s="258"/>
      <c r="K502" s="258"/>
      <c r="L502" s="259" t="s">
        <v>520</v>
      </c>
      <c r="O502" s="247">
        <v>3</v>
      </c>
    </row>
    <row r="503" spans="1:15" ht="12.75">
      <c r="A503" s="256"/>
      <c r="B503" s="257"/>
      <c r="C503" s="546"/>
      <c r="D503" s="547"/>
      <c r="E503" s="547"/>
      <c r="F503" s="547"/>
      <c r="G503" s="548"/>
      <c r="I503" s="258"/>
      <c r="K503" s="258"/>
      <c r="L503" s="259"/>
      <c r="O503" s="247">
        <v>3</v>
      </c>
    </row>
    <row r="504" spans="1:15" ht="12.75">
      <c r="A504" s="256"/>
      <c r="B504" s="260"/>
      <c r="C504" s="539" t="s">
        <v>770</v>
      </c>
      <c r="D504" s="540"/>
      <c r="E504" s="261">
        <v>73</v>
      </c>
      <c r="F504" s="262"/>
      <c r="G504" s="263"/>
      <c r="H504" s="264"/>
      <c r="I504" s="258"/>
      <c r="J504" s="265"/>
      <c r="K504" s="258"/>
      <c r="M504" s="259" t="s">
        <v>770</v>
      </c>
      <c r="O504" s="247"/>
    </row>
    <row r="505" spans="1:80" ht="12.75">
      <c r="A505" s="248">
        <v>114</v>
      </c>
      <c r="B505" s="249" t="s">
        <v>771</v>
      </c>
      <c r="C505" s="250" t="s">
        <v>772</v>
      </c>
      <c r="D505" s="251" t="s">
        <v>12</v>
      </c>
      <c r="E505" s="252"/>
      <c r="F505" s="252"/>
      <c r="G505" s="253">
        <f>E505*F505</f>
        <v>0</v>
      </c>
      <c r="H505" s="254">
        <v>0</v>
      </c>
      <c r="I505" s="255">
        <f>E505*H505</f>
        <v>0</v>
      </c>
      <c r="J505" s="254"/>
      <c r="K505" s="255">
        <f>E505*J505</f>
        <v>0</v>
      </c>
      <c r="O505" s="247">
        <v>2</v>
      </c>
      <c r="AA505" s="220">
        <v>7</v>
      </c>
      <c r="AB505" s="220">
        <v>1002</v>
      </c>
      <c r="AC505" s="220">
        <v>5</v>
      </c>
      <c r="AZ505" s="220">
        <v>2</v>
      </c>
      <c r="BA505" s="220">
        <f>IF(AZ505=1,G505,0)</f>
        <v>0</v>
      </c>
      <c r="BB505" s="220">
        <f>IF(AZ505=2,G505,0)</f>
        <v>0</v>
      </c>
      <c r="BC505" s="220">
        <f>IF(AZ505=3,G505,0)</f>
        <v>0</v>
      </c>
      <c r="BD505" s="220">
        <f>IF(AZ505=4,G505,0)</f>
        <v>0</v>
      </c>
      <c r="BE505" s="220">
        <f>IF(AZ505=5,G505,0)</f>
        <v>0</v>
      </c>
      <c r="CA505" s="247">
        <v>7</v>
      </c>
      <c r="CB505" s="247">
        <v>1002</v>
      </c>
    </row>
    <row r="506" spans="1:57" ht="12.75">
      <c r="A506" s="266"/>
      <c r="B506" s="267" t="s">
        <v>99</v>
      </c>
      <c r="C506" s="268" t="s">
        <v>198</v>
      </c>
      <c r="D506" s="269"/>
      <c r="E506" s="270"/>
      <c r="F506" s="271"/>
      <c r="G506" s="272">
        <f>SUM(G484:G505)</f>
        <v>0</v>
      </c>
      <c r="H506" s="273"/>
      <c r="I506" s="274">
        <f>SUM(I484:I505)</f>
        <v>0.45846</v>
      </c>
      <c r="J506" s="273"/>
      <c r="K506" s="274">
        <f>SUM(K484:K505)</f>
        <v>0</v>
      </c>
      <c r="O506" s="247">
        <v>4</v>
      </c>
      <c r="BA506" s="275">
        <f>SUM(BA484:BA505)</f>
        <v>0</v>
      </c>
      <c r="BB506" s="275">
        <f>SUM(BB484:BB505)</f>
        <v>0</v>
      </c>
      <c r="BC506" s="275">
        <f>SUM(BC484:BC505)</f>
        <v>0</v>
      </c>
      <c r="BD506" s="275">
        <f>SUM(BD484:BD505)</f>
        <v>0</v>
      </c>
      <c r="BE506" s="275">
        <f>SUM(BE484:BE505)</f>
        <v>0</v>
      </c>
    </row>
    <row r="507" spans="1:15" ht="12.75">
      <c r="A507" s="237" t="s">
        <v>95</v>
      </c>
      <c r="B507" s="238" t="s">
        <v>773</v>
      </c>
      <c r="C507" s="239" t="s">
        <v>774</v>
      </c>
      <c r="D507" s="240"/>
      <c r="E507" s="241"/>
      <c r="F507" s="241"/>
      <c r="G507" s="242"/>
      <c r="H507" s="243"/>
      <c r="I507" s="244"/>
      <c r="J507" s="245"/>
      <c r="K507" s="246"/>
      <c r="O507" s="247">
        <v>1</v>
      </c>
    </row>
    <row r="508" spans="1:80" ht="12.75">
      <c r="A508" s="248">
        <v>115</v>
      </c>
      <c r="B508" s="249" t="s">
        <v>776</v>
      </c>
      <c r="C508" s="250" t="s">
        <v>777</v>
      </c>
      <c r="D508" s="251" t="s">
        <v>201</v>
      </c>
      <c r="E508" s="252">
        <v>480</v>
      </c>
      <c r="F508" s="252"/>
      <c r="G508" s="253">
        <f>E508*F508</f>
        <v>0</v>
      </c>
      <c r="H508" s="254">
        <v>0.00018</v>
      </c>
      <c r="I508" s="255">
        <f>E508*H508</f>
        <v>0.0864</v>
      </c>
      <c r="J508" s="254">
        <v>0</v>
      </c>
      <c r="K508" s="255">
        <f>E508*J508</f>
        <v>0</v>
      </c>
      <c r="O508" s="247">
        <v>2</v>
      </c>
      <c r="AA508" s="220">
        <v>1</v>
      </c>
      <c r="AB508" s="220">
        <v>7</v>
      </c>
      <c r="AC508" s="220">
        <v>7</v>
      </c>
      <c r="AZ508" s="220">
        <v>2</v>
      </c>
      <c r="BA508" s="220">
        <f>IF(AZ508=1,G508,0)</f>
        <v>0</v>
      </c>
      <c r="BB508" s="220">
        <f>IF(AZ508=2,G508,0)</f>
        <v>0</v>
      </c>
      <c r="BC508" s="220">
        <f>IF(AZ508=3,G508,0)</f>
        <v>0</v>
      </c>
      <c r="BD508" s="220">
        <f>IF(AZ508=4,G508,0)</f>
        <v>0</v>
      </c>
      <c r="BE508" s="220">
        <f>IF(AZ508=5,G508,0)</f>
        <v>0</v>
      </c>
      <c r="CA508" s="247">
        <v>1</v>
      </c>
      <c r="CB508" s="247">
        <v>7</v>
      </c>
    </row>
    <row r="509" spans="1:15" ht="12.75">
      <c r="A509" s="256"/>
      <c r="B509" s="257"/>
      <c r="C509" s="546" t="s">
        <v>778</v>
      </c>
      <c r="D509" s="547"/>
      <c r="E509" s="547"/>
      <c r="F509" s="547"/>
      <c r="G509" s="548"/>
      <c r="I509" s="258"/>
      <c r="K509" s="258"/>
      <c r="L509" s="259" t="s">
        <v>778</v>
      </c>
      <c r="O509" s="247">
        <v>3</v>
      </c>
    </row>
    <row r="510" spans="1:15" ht="12.75">
      <c r="A510" s="256"/>
      <c r="B510" s="260"/>
      <c r="C510" s="539" t="s">
        <v>779</v>
      </c>
      <c r="D510" s="540"/>
      <c r="E510" s="261">
        <v>320</v>
      </c>
      <c r="F510" s="262"/>
      <c r="G510" s="263"/>
      <c r="H510" s="264"/>
      <c r="I510" s="258"/>
      <c r="J510" s="265"/>
      <c r="K510" s="258"/>
      <c r="M510" s="259" t="s">
        <v>779</v>
      </c>
      <c r="O510" s="247"/>
    </row>
    <row r="511" spans="1:15" ht="12.75">
      <c r="A511" s="256"/>
      <c r="B511" s="260"/>
      <c r="C511" s="539" t="s">
        <v>780</v>
      </c>
      <c r="D511" s="540"/>
      <c r="E511" s="261">
        <v>160</v>
      </c>
      <c r="F511" s="262"/>
      <c r="G511" s="263"/>
      <c r="H511" s="264"/>
      <c r="I511" s="258"/>
      <c r="J511" s="265"/>
      <c r="K511" s="258"/>
      <c r="M511" s="259" t="s">
        <v>780</v>
      </c>
      <c r="O511" s="247"/>
    </row>
    <row r="512" spans="1:80" ht="12.75">
      <c r="A512" s="248">
        <v>116</v>
      </c>
      <c r="B512" s="249" t="s">
        <v>781</v>
      </c>
      <c r="C512" s="250" t="s">
        <v>782</v>
      </c>
      <c r="D512" s="251" t="s">
        <v>149</v>
      </c>
      <c r="E512" s="252">
        <v>1.54</v>
      </c>
      <c r="F512" s="252"/>
      <c r="G512" s="253">
        <f>E512*F512</f>
        <v>0</v>
      </c>
      <c r="H512" s="254">
        <v>0.55</v>
      </c>
      <c r="I512" s="255">
        <f>E512*H512</f>
        <v>0.8470000000000001</v>
      </c>
      <c r="J512" s="254"/>
      <c r="K512" s="255">
        <f>E512*J512</f>
        <v>0</v>
      </c>
      <c r="O512" s="247">
        <v>2</v>
      </c>
      <c r="AA512" s="220">
        <v>12</v>
      </c>
      <c r="AB512" s="220">
        <v>0</v>
      </c>
      <c r="AC512" s="220">
        <v>161</v>
      </c>
      <c r="AZ512" s="220">
        <v>2</v>
      </c>
      <c r="BA512" s="220">
        <f>IF(AZ512=1,G512,0)</f>
        <v>0</v>
      </c>
      <c r="BB512" s="220">
        <f>IF(AZ512=2,G512,0)</f>
        <v>0</v>
      </c>
      <c r="BC512" s="220">
        <f>IF(AZ512=3,G512,0)</f>
        <v>0</v>
      </c>
      <c r="BD512" s="220">
        <f>IF(AZ512=4,G512,0)</f>
        <v>0</v>
      </c>
      <c r="BE512" s="220">
        <f>IF(AZ512=5,G512,0)</f>
        <v>0</v>
      </c>
      <c r="CA512" s="247">
        <v>12</v>
      </c>
      <c r="CB512" s="247">
        <v>0</v>
      </c>
    </row>
    <row r="513" spans="1:15" ht="12.75">
      <c r="A513" s="256"/>
      <c r="B513" s="257"/>
      <c r="C513" s="546" t="s">
        <v>778</v>
      </c>
      <c r="D513" s="547"/>
      <c r="E513" s="547"/>
      <c r="F513" s="547"/>
      <c r="G513" s="548"/>
      <c r="I513" s="258"/>
      <c r="K513" s="258"/>
      <c r="L513" s="259" t="s">
        <v>778</v>
      </c>
      <c r="O513" s="247">
        <v>3</v>
      </c>
    </row>
    <row r="514" spans="1:15" ht="12.75">
      <c r="A514" s="256"/>
      <c r="B514" s="260"/>
      <c r="C514" s="539" t="s">
        <v>783</v>
      </c>
      <c r="D514" s="540"/>
      <c r="E514" s="261">
        <v>0.66</v>
      </c>
      <c r="F514" s="262"/>
      <c r="G514" s="263"/>
      <c r="H514" s="264"/>
      <c r="I514" s="258"/>
      <c r="J514" s="265"/>
      <c r="K514" s="258"/>
      <c r="M514" s="259" t="s">
        <v>783</v>
      </c>
      <c r="O514" s="247"/>
    </row>
    <row r="515" spans="1:15" ht="12.75">
      <c r="A515" s="256"/>
      <c r="B515" s="260"/>
      <c r="C515" s="539" t="s">
        <v>784</v>
      </c>
      <c r="D515" s="540"/>
      <c r="E515" s="261">
        <v>0.88</v>
      </c>
      <c r="F515" s="262"/>
      <c r="G515" s="263"/>
      <c r="H515" s="264"/>
      <c r="I515" s="258"/>
      <c r="J515" s="265"/>
      <c r="K515" s="258"/>
      <c r="M515" s="259" t="s">
        <v>784</v>
      </c>
      <c r="O515" s="247"/>
    </row>
    <row r="516" spans="1:80" ht="20.4">
      <c r="A516" s="248">
        <v>117</v>
      </c>
      <c r="B516" s="249" t="s">
        <v>785</v>
      </c>
      <c r="C516" s="250" t="s">
        <v>786</v>
      </c>
      <c r="D516" s="251" t="s">
        <v>363</v>
      </c>
      <c r="E516" s="252">
        <v>9</v>
      </c>
      <c r="F516" s="252"/>
      <c r="G516" s="253">
        <f>E516*F516</f>
        <v>0</v>
      </c>
      <c r="H516" s="254">
        <v>0</v>
      </c>
      <c r="I516" s="255">
        <f>E516*H516</f>
        <v>0</v>
      </c>
      <c r="J516" s="254"/>
      <c r="K516" s="255">
        <f>E516*J516</f>
        <v>0</v>
      </c>
      <c r="O516" s="247">
        <v>2</v>
      </c>
      <c r="AA516" s="220">
        <v>12</v>
      </c>
      <c r="AB516" s="220">
        <v>0</v>
      </c>
      <c r="AC516" s="220">
        <v>13</v>
      </c>
      <c r="AZ516" s="220">
        <v>2</v>
      </c>
      <c r="BA516" s="220">
        <f>IF(AZ516=1,G516,0)</f>
        <v>0</v>
      </c>
      <c r="BB516" s="220">
        <f>IF(AZ516=2,G516,0)</f>
        <v>0</v>
      </c>
      <c r="BC516" s="220">
        <f>IF(AZ516=3,G516,0)</f>
        <v>0</v>
      </c>
      <c r="BD516" s="220">
        <f>IF(AZ516=4,G516,0)</f>
        <v>0</v>
      </c>
      <c r="BE516" s="220">
        <f>IF(AZ516=5,G516,0)</f>
        <v>0</v>
      </c>
      <c r="CA516" s="247">
        <v>12</v>
      </c>
      <c r="CB516" s="247">
        <v>0</v>
      </c>
    </row>
    <row r="517" spans="1:15" ht="12.75">
      <c r="A517" s="256"/>
      <c r="B517" s="257"/>
      <c r="C517" s="546" t="s">
        <v>520</v>
      </c>
      <c r="D517" s="547"/>
      <c r="E517" s="547"/>
      <c r="F517" s="547"/>
      <c r="G517" s="548"/>
      <c r="I517" s="258"/>
      <c r="K517" s="258"/>
      <c r="L517" s="259" t="s">
        <v>520</v>
      </c>
      <c r="O517" s="247">
        <v>3</v>
      </c>
    </row>
    <row r="518" spans="1:15" ht="12.75">
      <c r="A518" s="256"/>
      <c r="B518" s="257"/>
      <c r="C518" s="546"/>
      <c r="D518" s="547"/>
      <c r="E518" s="547"/>
      <c r="F518" s="547"/>
      <c r="G518" s="548"/>
      <c r="I518" s="258"/>
      <c r="K518" s="258"/>
      <c r="L518" s="259"/>
      <c r="O518" s="247">
        <v>3</v>
      </c>
    </row>
    <row r="519" spans="1:15" ht="31.2">
      <c r="A519" s="256"/>
      <c r="B519" s="257"/>
      <c r="C519" s="546" t="s">
        <v>787</v>
      </c>
      <c r="D519" s="547"/>
      <c r="E519" s="547"/>
      <c r="F519" s="547"/>
      <c r="G519" s="548"/>
      <c r="I519" s="258"/>
      <c r="K519" s="258"/>
      <c r="L519" s="259" t="s">
        <v>787</v>
      </c>
      <c r="O519" s="247">
        <v>3</v>
      </c>
    </row>
    <row r="520" spans="1:15" ht="12.75">
      <c r="A520" s="256"/>
      <c r="B520" s="260"/>
      <c r="C520" s="539" t="s">
        <v>788</v>
      </c>
      <c r="D520" s="540"/>
      <c r="E520" s="261">
        <v>6</v>
      </c>
      <c r="F520" s="262"/>
      <c r="G520" s="263"/>
      <c r="H520" s="264"/>
      <c r="I520" s="258"/>
      <c r="J520" s="265"/>
      <c r="K520" s="258"/>
      <c r="M520" s="259" t="s">
        <v>788</v>
      </c>
      <c r="O520" s="247"/>
    </row>
    <row r="521" spans="1:15" ht="12.75">
      <c r="A521" s="256"/>
      <c r="B521" s="260"/>
      <c r="C521" s="539" t="s">
        <v>789</v>
      </c>
      <c r="D521" s="540"/>
      <c r="E521" s="261">
        <v>2</v>
      </c>
      <c r="F521" s="262"/>
      <c r="G521" s="263"/>
      <c r="H521" s="264"/>
      <c r="I521" s="258"/>
      <c r="J521" s="265"/>
      <c r="K521" s="258"/>
      <c r="M521" s="259" t="s">
        <v>789</v>
      </c>
      <c r="O521" s="247"/>
    </row>
    <row r="522" spans="1:15" ht="12.75">
      <c r="A522" s="256"/>
      <c r="B522" s="260"/>
      <c r="C522" s="539" t="s">
        <v>790</v>
      </c>
      <c r="D522" s="540"/>
      <c r="E522" s="261">
        <v>1</v>
      </c>
      <c r="F522" s="262"/>
      <c r="G522" s="263"/>
      <c r="H522" s="264"/>
      <c r="I522" s="258"/>
      <c r="J522" s="265"/>
      <c r="K522" s="258"/>
      <c r="M522" s="259" t="s">
        <v>790</v>
      </c>
      <c r="O522" s="247"/>
    </row>
    <row r="523" spans="1:80" ht="20.4">
      <c r="A523" s="248">
        <v>118</v>
      </c>
      <c r="B523" s="249" t="s">
        <v>791</v>
      </c>
      <c r="C523" s="250" t="s">
        <v>792</v>
      </c>
      <c r="D523" s="251" t="s">
        <v>363</v>
      </c>
      <c r="E523" s="252">
        <v>1</v>
      </c>
      <c r="F523" s="252"/>
      <c r="G523" s="253">
        <f>E523*F523</f>
        <v>0</v>
      </c>
      <c r="H523" s="254">
        <v>0</v>
      </c>
      <c r="I523" s="255">
        <f>E523*H523</f>
        <v>0</v>
      </c>
      <c r="J523" s="254"/>
      <c r="K523" s="255">
        <f>E523*J523</f>
        <v>0</v>
      </c>
      <c r="O523" s="247">
        <v>2</v>
      </c>
      <c r="AA523" s="220">
        <v>12</v>
      </c>
      <c r="AB523" s="220">
        <v>0</v>
      </c>
      <c r="AC523" s="220">
        <v>14</v>
      </c>
      <c r="AZ523" s="220">
        <v>2</v>
      </c>
      <c r="BA523" s="220">
        <f>IF(AZ523=1,G523,0)</f>
        <v>0</v>
      </c>
      <c r="BB523" s="220">
        <f>IF(AZ523=2,G523,0)</f>
        <v>0</v>
      </c>
      <c r="BC523" s="220">
        <f>IF(AZ523=3,G523,0)</f>
        <v>0</v>
      </c>
      <c r="BD523" s="220">
        <f>IF(AZ523=4,G523,0)</f>
        <v>0</v>
      </c>
      <c r="BE523" s="220">
        <f>IF(AZ523=5,G523,0)</f>
        <v>0</v>
      </c>
      <c r="CA523" s="247">
        <v>12</v>
      </c>
      <c r="CB523" s="247">
        <v>0</v>
      </c>
    </row>
    <row r="524" spans="1:15" ht="12.75">
      <c r="A524" s="256"/>
      <c r="B524" s="257"/>
      <c r="C524" s="546" t="s">
        <v>548</v>
      </c>
      <c r="D524" s="547"/>
      <c r="E524" s="547"/>
      <c r="F524" s="547"/>
      <c r="G524" s="548"/>
      <c r="I524" s="258"/>
      <c r="K524" s="258"/>
      <c r="L524" s="259" t="s">
        <v>548</v>
      </c>
      <c r="O524" s="247">
        <v>3</v>
      </c>
    </row>
    <row r="525" spans="1:15" ht="12.75">
      <c r="A525" s="256"/>
      <c r="B525" s="257"/>
      <c r="C525" s="546"/>
      <c r="D525" s="547"/>
      <c r="E525" s="547"/>
      <c r="F525" s="547"/>
      <c r="G525" s="548"/>
      <c r="I525" s="258"/>
      <c r="K525" s="258"/>
      <c r="L525" s="259"/>
      <c r="O525" s="247">
        <v>3</v>
      </c>
    </row>
    <row r="526" spans="1:15" ht="12.75">
      <c r="A526" s="256"/>
      <c r="B526" s="257"/>
      <c r="C526" s="546" t="s">
        <v>793</v>
      </c>
      <c r="D526" s="547"/>
      <c r="E526" s="547"/>
      <c r="F526" s="547"/>
      <c r="G526" s="548"/>
      <c r="I526" s="258"/>
      <c r="K526" s="258"/>
      <c r="L526" s="259" t="s">
        <v>793</v>
      </c>
      <c r="O526" s="247">
        <v>3</v>
      </c>
    </row>
    <row r="527" spans="1:15" ht="12.75">
      <c r="A527" s="256"/>
      <c r="B527" s="257"/>
      <c r="C527" s="546" t="s">
        <v>794</v>
      </c>
      <c r="D527" s="547"/>
      <c r="E527" s="547"/>
      <c r="F527" s="547"/>
      <c r="G527" s="548"/>
      <c r="I527" s="258"/>
      <c r="K527" s="258"/>
      <c r="L527" s="259" t="s">
        <v>794</v>
      </c>
      <c r="O527" s="247">
        <v>3</v>
      </c>
    </row>
    <row r="528" spans="1:15" ht="12.75">
      <c r="A528" s="256"/>
      <c r="B528" s="257"/>
      <c r="C528" s="546" t="s">
        <v>795</v>
      </c>
      <c r="D528" s="547"/>
      <c r="E528" s="547"/>
      <c r="F528" s="547"/>
      <c r="G528" s="548"/>
      <c r="I528" s="258"/>
      <c r="K528" s="258"/>
      <c r="L528" s="259" t="s">
        <v>795</v>
      </c>
      <c r="O528" s="247">
        <v>3</v>
      </c>
    </row>
    <row r="529" spans="1:15" ht="12.75">
      <c r="A529" s="256"/>
      <c r="B529" s="257"/>
      <c r="C529" s="546" t="s">
        <v>796</v>
      </c>
      <c r="D529" s="547"/>
      <c r="E529" s="547"/>
      <c r="F529" s="547"/>
      <c r="G529" s="548"/>
      <c r="I529" s="258"/>
      <c r="K529" s="258"/>
      <c r="L529" s="259" t="s">
        <v>796</v>
      </c>
      <c r="O529" s="247">
        <v>3</v>
      </c>
    </row>
    <row r="530" spans="1:15" ht="12.75">
      <c r="A530" s="256"/>
      <c r="B530" s="257"/>
      <c r="C530" s="546" t="s">
        <v>797</v>
      </c>
      <c r="D530" s="547"/>
      <c r="E530" s="547"/>
      <c r="F530" s="547"/>
      <c r="G530" s="548"/>
      <c r="I530" s="258"/>
      <c r="K530" s="258"/>
      <c r="L530" s="259" t="s">
        <v>797</v>
      </c>
      <c r="O530" s="247">
        <v>3</v>
      </c>
    </row>
    <row r="531" spans="1:15" ht="12.75">
      <c r="A531" s="256"/>
      <c r="B531" s="257"/>
      <c r="C531" s="546" t="s">
        <v>798</v>
      </c>
      <c r="D531" s="547"/>
      <c r="E531" s="547"/>
      <c r="F531" s="547"/>
      <c r="G531" s="548"/>
      <c r="I531" s="258"/>
      <c r="K531" s="258"/>
      <c r="L531" s="259" t="s">
        <v>798</v>
      </c>
      <c r="O531" s="247">
        <v>3</v>
      </c>
    </row>
    <row r="532" spans="1:15" ht="12.75">
      <c r="A532" s="256"/>
      <c r="B532" s="257"/>
      <c r="C532" s="546" t="s">
        <v>799</v>
      </c>
      <c r="D532" s="547"/>
      <c r="E532" s="547"/>
      <c r="F532" s="547"/>
      <c r="G532" s="548"/>
      <c r="I532" s="258"/>
      <c r="K532" s="258"/>
      <c r="L532" s="259" t="s">
        <v>799</v>
      </c>
      <c r="O532" s="247">
        <v>3</v>
      </c>
    </row>
    <row r="533" spans="1:15" ht="12.75">
      <c r="A533" s="256"/>
      <c r="B533" s="257"/>
      <c r="C533" s="546" t="s">
        <v>800</v>
      </c>
      <c r="D533" s="547"/>
      <c r="E533" s="547"/>
      <c r="F533" s="547"/>
      <c r="G533" s="548"/>
      <c r="I533" s="258"/>
      <c r="K533" s="258"/>
      <c r="L533" s="259" t="s">
        <v>800</v>
      </c>
      <c r="O533" s="247">
        <v>3</v>
      </c>
    </row>
    <row r="534" spans="1:15" ht="12.75">
      <c r="A534" s="256"/>
      <c r="B534" s="257"/>
      <c r="C534" s="546" t="s">
        <v>801</v>
      </c>
      <c r="D534" s="547"/>
      <c r="E534" s="547"/>
      <c r="F534" s="547"/>
      <c r="G534" s="548"/>
      <c r="I534" s="258"/>
      <c r="K534" s="258"/>
      <c r="L534" s="259" t="s">
        <v>801</v>
      </c>
      <c r="O534" s="247">
        <v>3</v>
      </c>
    </row>
    <row r="535" spans="1:15" ht="12.75">
      <c r="A535" s="256"/>
      <c r="B535" s="260"/>
      <c r="C535" s="539" t="s">
        <v>802</v>
      </c>
      <c r="D535" s="540"/>
      <c r="E535" s="261">
        <v>1</v>
      </c>
      <c r="F535" s="262"/>
      <c r="G535" s="263"/>
      <c r="H535" s="264"/>
      <c r="I535" s="258"/>
      <c r="J535" s="265"/>
      <c r="K535" s="258"/>
      <c r="M535" s="259" t="s">
        <v>802</v>
      </c>
      <c r="O535" s="247"/>
    </row>
    <row r="536" spans="1:80" ht="20.4">
      <c r="A536" s="248">
        <v>119</v>
      </c>
      <c r="B536" s="249" t="s">
        <v>803</v>
      </c>
      <c r="C536" s="250" t="s">
        <v>804</v>
      </c>
      <c r="D536" s="251" t="s">
        <v>363</v>
      </c>
      <c r="E536" s="252">
        <v>1</v>
      </c>
      <c r="F536" s="252"/>
      <c r="G536" s="253">
        <f>E536*F536</f>
        <v>0</v>
      </c>
      <c r="H536" s="254">
        <v>0</v>
      </c>
      <c r="I536" s="255">
        <f>E536*H536</f>
        <v>0</v>
      </c>
      <c r="J536" s="254"/>
      <c r="K536" s="255">
        <f>E536*J536</f>
        <v>0</v>
      </c>
      <c r="O536" s="247">
        <v>2</v>
      </c>
      <c r="AA536" s="220">
        <v>12</v>
      </c>
      <c r="AB536" s="220">
        <v>0</v>
      </c>
      <c r="AC536" s="220">
        <v>15</v>
      </c>
      <c r="AZ536" s="220">
        <v>2</v>
      </c>
      <c r="BA536" s="220">
        <f>IF(AZ536=1,G536,0)</f>
        <v>0</v>
      </c>
      <c r="BB536" s="220">
        <f>IF(AZ536=2,G536,0)</f>
        <v>0</v>
      </c>
      <c r="BC536" s="220">
        <f>IF(AZ536=3,G536,0)</f>
        <v>0</v>
      </c>
      <c r="BD536" s="220">
        <f>IF(AZ536=4,G536,0)</f>
        <v>0</v>
      </c>
      <c r="BE536" s="220">
        <f>IF(AZ536=5,G536,0)</f>
        <v>0</v>
      </c>
      <c r="CA536" s="247">
        <v>12</v>
      </c>
      <c r="CB536" s="247">
        <v>0</v>
      </c>
    </row>
    <row r="537" spans="1:15" ht="12.75">
      <c r="A537" s="256"/>
      <c r="B537" s="257"/>
      <c r="C537" s="546" t="s">
        <v>548</v>
      </c>
      <c r="D537" s="547"/>
      <c r="E537" s="547"/>
      <c r="F537" s="547"/>
      <c r="G537" s="548"/>
      <c r="I537" s="258"/>
      <c r="K537" s="258"/>
      <c r="L537" s="259" t="s">
        <v>548</v>
      </c>
      <c r="O537" s="247">
        <v>3</v>
      </c>
    </row>
    <row r="538" spans="1:15" ht="12.75">
      <c r="A538" s="256"/>
      <c r="B538" s="257"/>
      <c r="C538" s="546"/>
      <c r="D538" s="547"/>
      <c r="E538" s="547"/>
      <c r="F538" s="547"/>
      <c r="G538" s="548"/>
      <c r="I538" s="258"/>
      <c r="K538" s="258"/>
      <c r="L538" s="259"/>
      <c r="O538" s="247">
        <v>3</v>
      </c>
    </row>
    <row r="539" spans="1:15" ht="12.75">
      <c r="A539" s="256"/>
      <c r="B539" s="257"/>
      <c r="C539" s="546" t="s">
        <v>793</v>
      </c>
      <c r="D539" s="547"/>
      <c r="E539" s="547"/>
      <c r="F539" s="547"/>
      <c r="G539" s="548"/>
      <c r="I539" s="258"/>
      <c r="K539" s="258"/>
      <c r="L539" s="259" t="s">
        <v>793</v>
      </c>
      <c r="O539" s="247">
        <v>3</v>
      </c>
    </row>
    <row r="540" spans="1:15" ht="12.75">
      <c r="A540" s="256"/>
      <c r="B540" s="257"/>
      <c r="C540" s="546" t="s">
        <v>794</v>
      </c>
      <c r="D540" s="547"/>
      <c r="E540" s="547"/>
      <c r="F540" s="547"/>
      <c r="G540" s="548"/>
      <c r="I540" s="258"/>
      <c r="K540" s="258"/>
      <c r="L540" s="259" t="s">
        <v>794</v>
      </c>
      <c r="O540" s="247">
        <v>3</v>
      </c>
    </row>
    <row r="541" spans="1:15" ht="12.75">
      <c r="A541" s="256"/>
      <c r="B541" s="257"/>
      <c r="C541" s="546" t="s">
        <v>795</v>
      </c>
      <c r="D541" s="547"/>
      <c r="E541" s="547"/>
      <c r="F541" s="547"/>
      <c r="G541" s="548"/>
      <c r="I541" s="258"/>
      <c r="K541" s="258"/>
      <c r="L541" s="259" t="s">
        <v>795</v>
      </c>
      <c r="O541" s="247">
        <v>3</v>
      </c>
    </row>
    <row r="542" spans="1:15" ht="12.75">
      <c r="A542" s="256"/>
      <c r="B542" s="257"/>
      <c r="C542" s="546" t="s">
        <v>796</v>
      </c>
      <c r="D542" s="547"/>
      <c r="E542" s="547"/>
      <c r="F542" s="547"/>
      <c r="G542" s="548"/>
      <c r="I542" s="258"/>
      <c r="K542" s="258"/>
      <c r="L542" s="259" t="s">
        <v>796</v>
      </c>
      <c r="O542" s="247">
        <v>3</v>
      </c>
    </row>
    <row r="543" spans="1:15" ht="12.75">
      <c r="A543" s="256"/>
      <c r="B543" s="257"/>
      <c r="C543" s="546" t="s">
        <v>797</v>
      </c>
      <c r="D543" s="547"/>
      <c r="E543" s="547"/>
      <c r="F543" s="547"/>
      <c r="G543" s="548"/>
      <c r="I543" s="258"/>
      <c r="K543" s="258"/>
      <c r="L543" s="259" t="s">
        <v>797</v>
      </c>
      <c r="O543" s="247">
        <v>3</v>
      </c>
    </row>
    <row r="544" spans="1:15" ht="12.75">
      <c r="A544" s="256"/>
      <c r="B544" s="257"/>
      <c r="C544" s="546" t="s">
        <v>798</v>
      </c>
      <c r="D544" s="547"/>
      <c r="E544" s="547"/>
      <c r="F544" s="547"/>
      <c r="G544" s="548"/>
      <c r="I544" s="258"/>
      <c r="K544" s="258"/>
      <c r="L544" s="259" t="s">
        <v>798</v>
      </c>
      <c r="O544" s="247">
        <v>3</v>
      </c>
    </row>
    <row r="545" spans="1:15" ht="12.75">
      <c r="A545" s="256"/>
      <c r="B545" s="257"/>
      <c r="C545" s="546" t="s">
        <v>799</v>
      </c>
      <c r="D545" s="547"/>
      <c r="E545" s="547"/>
      <c r="F545" s="547"/>
      <c r="G545" s="548"/>
      <c r="I545" s="258"/>
      <c r="K545" s="258"/>
      <c r="L545" s="259" t="s">
        <v>799</v>
      </c>
      <c r="O545" s="247">
        <v>3</v>
      </c>
    </row>
    <row r="546" spans="1:15" ht="12.75">
      <c r="A546" s="256"/>
      <c r="B546" s="257"/>
      <c r="C546" s="546" t="s">
        <v>800</v>
      </c>
      <c r="D546" s="547"/>
      <c r="E546" s="547"/>
      <c r="F546" s="547"/>
      <c r="G546" s="548"/>
      <c r="I546" s="258"/>
      <c r="K546" s="258"/>
      <c r="L546" s="259" t="s">
        <v>800</v>
      </c>
      <c r="O546" s="247">
        <v>3</v>
      </c>
    </row>
    <row r="547" spans="1:15" ht="12.75">
      <c r="A547" s="256"/>
      <c r="B547" s="257"/>
      <c r="C547" s="546" t="s">
        <v>801</v>
      </c>
      <c r="D547" s="547"/>
      <c r="E547" s="547"/>
      <c r="F547" s="547"/>
      <c r="G547" s="548"/>
      <c r="I547" s="258"/>
      <c r="K547" s="258"/>
      <c r="L547" s="259" t="s">
        <v>801</v>
      </c>
      <c r="O547" s="247">
        <v>3</v>
      </c>
    </row>
    <row r="548" spans="1:15" ht="12.75">
      <c r="A548" s="256"/>
      <c r="B548" s="260"/>
      <c r="C548" s="539" t="s">
        <v>805</v>
      </c>
      <c r="D548" s="540"/>
      <c r="E548" s="261">
        <v>1</v>
      </c>
      <c r="F548" s="262"/>
      <c r="G548" s="263"/>
      <c r="H548" s="264"/>
      <c r="I548" s="258"/>
      <c r="J548" s="265"/>
      <c r="K548" s="258"/>
      <c r="M548" s="259" t="s">
        <v>805</v>
      </c>
      <c r="O548" s="247"/>
    </row>
    <row r="549" spans="1:80" ht="20.4">
      <c r="A549" s="248">
        <v>120</v>
      </c>
      <c r="B549" s="249" t="s">
        <v>806</v>
      </c>
      <c r="C549" s="250" t="s">
        <v>807</v>
      </c>
      <c r="D549" s="251" t="s">
        <v>363</v>
      </c>
      <c r="E549" s="252">
        <v>1</v>
      </c>
      <c r="F549" s="252"/>
      <c r="G549" s="253">
        <f>E549*F549</f>
        <v>0</v>
      </c>
      <c r="H549" s="254">
        <v>0</v>
      </c>
      <c r="I549" s="255">
        <f>E549*H549</f>
        <v>0</v>
      </c>
      <c r="J549" s="254"/>
      <c r="K549" s="255">
        <f>E549*J549</f>
        <v>0</v>
      </c>
      <c r="O549" s="247">
        <v>2</v>
      </c>
      <c r="AA549" s="220">
        <v>12</v>
      </c>
      <c r="AB549" s="220">
        <v>0</v>
      </c>
      <c r="AC549" s="220">
        <v>16</v>
      </c>
      <c r="AZ549" s="220">
        <v>2</v>
      </c>
      <c r="BA549" s="220">
        <f>IF(AZ549=1,G549,0)</f>
        <v>0</v>
      </c>
      <c r="BB549" s="220">
        <f>IF(AZ549=2,G549,0)</f>
        <v>0</v>
      </c>
      <c r="BC549" s="220">
        <f>IF(AZ549=3,G549,0)</f>
        <v>0</v>
      </c>
      <c r="BD549" s="220">
        <f>IF(AZ549=4,G549,0)</f>
        <v>0</v>
      </c>
      <c r="BE549" s="220">
        <f>IF(AZ549=5,G549,0)</f>
        <v>0</v>
      </c>
      <c r="CA549" s="247">
        <v>12</v>
      </c>
      <c r="CB549" s="247">
        <v>0</v>
      </c>
    </row>
    <row r="550" spans="1:15" ht="12.75">
      <c r="A550" s="256"/>
      <c r="B550" s="257"/>
      <c r="C550" s="546" t="s">
        <v>548</v>
      </c>
      <c r="D550" s="547"/>
      <c r="E550" s="547"/>
      <c r="F550" s="547"/>
      <c r="G550" s="548"/>
      <c r="I550" s="258"/>
      <c r="K550" s="258"/>
      <c r="L550" s="259" t="s">
        <v>548</v>
      </c>
      <c r="O550" s="247">
        <v>3</v>
      </c>
    </row>
    <row r="551" spans="1:15" ht="12.75">
      <c r="A551" s="256"/>
      <c r="B551" s="257"/>
      <c r="C551" s="546"/>
      <c r="D551" s="547"/>
      <c r="E551" s="547"/>
      <c r="F551" s="547"/>
      <c r="G551" s="548"/>
      <c r="I551" s="258"/>
      <c r="K551" s="258"/>
      <c r="L551" s="259"/>
      <c r="O551" s="247">
        <v>3</v>
      </c>
    </row>
    <row r="552" spans="1:15" ht="21">
      <c r="A552" s="256"/>
      <c r="B552" s="257"/>
      <c r="C552" s="546" t="s">
        <v>808</v>
      </c>
      <c r="D552" s="547"/>
      <c r="E552" s="547"/>
      <c r="F552" s="547"/>
      <c r="G552" s="548"/>
      <c r="I552" s="258"/>
      <c r="K552" s="258"/>
      <c r="L552" s="259" t="s">
        <v>808</v>
      </c>
      <c r="O552" s="247">
        <v>3</v>
      </c>
    </row>
    <row r="553" spans="1:15" ht="12.75">
      <c r="A553" s="256"/>
      <c r="B553" s="260"/>
      <c r="C553" s="539" t="s">
        <v>809</v>
      </c>
      <c r="D553" s="540"/>
      <c r="E553" s="261">
        <v>1</v>
      </c>
      <c r="F553" s="262"/>
      <c r="G553" s="263"/>
      <c r="H553" s="264"/>
      <c r="I553" s="258"/>
      <c r="J553" s="265"/>
      <c r="K553" s="258"/>
      <c r="M553" s="259" t="s">
        <v>809</v>
      </c>
      <c r="O553" s="247"/>
    </row>
    <row r="554" spans="1:80" ht="12.75">
      <c r="A554" s="248">
        <v>121</v>
      </c>
      <c r="B554" s="249" t="s">
        <v>810</v>
      </c>
      <c r="C554" s="250" t="s">
        <v>811</v>
      </c>
      <c r="D554" s="251" t="s">
        <v>12</v>
      </c>
      <c r="E554" s="252"/>
      <c r="F554" s="252"/>
      <c r="G554" s="253">
        <f>E554*F554</f>
        <v>0</v>
      </c>
      <c r="H554" s="254">
        <v>0</v>
      </c>
      <c r="I554" s="255">
        <f>E554*H554</f>
        <v>0</v>
      </c>
      <c r="J554" s="254"/>
      <c r="K554" s="255">
        <f>E554*J554</f>
        <v>0</v>
      </c>
      <c r="O554" s="247">
        <v>2</v>
      </c>
      <c r="AA554" s="220">
        <v>7</v>
      </c>
      <c r="AB554" s="220">
        <v>1002</v>
      </c>
      <c r="AC554" s="220">
        <v>5</v>
      </c>
      <c r="AZ554" s="220">
        <v>2</v>
      </c>
      <c r="BA554" s="220">
        <f>IF(AZ554=1,G554,0)</f>
        <v>0</v>
      </c>
      <c r="BB554" s="220">
        <f>IF(AZ554=2,G554,0)</f>
        <v>0</v>
      </c>
      <c r="BC554" s="220">
        <f>IF(AZ554=3,G554,0)</f>
        <v>0</v>
      </c>
      <c r="BD554" s="220">
        <f>IF(AZ554=4,G554,0)</f>
        <v>0</v>
      </c>
      <c r="BE554" s="220">
        <f>IF(AZ554=5,G554,0)</f>
        <v>0</v>
      </c>
      <c r="CA554" s="247">
        <v>7</v>
      </c>
      <c r="CB554" s="247">
        <v>1002</v>
      </c>
    </row>
    <row r="555" spans="1:57" ht="12.75">
      <c r="A555" s="266"/>
      <c r="B555" s="267" t="s">
        <v>99</v>
      </c>
      <c r="C555" s="268" t="s">
        <v>775</v>
      </c>
      <c r="D555" s="269"/>
      <c r="E555" s="270"/>
      <c r="F555" s="271"/>
      <c r="G555" s="272">
        <f>SUM(G507:G554)</f>
        <v>0</v>
      </c>
      <c r="H555" s="273"/>
      <c r="I555" s="274">
        <f>SUM(I507:I554)</f>
        <v>0.9334000000000001</v>
      </c>
      <c r="J555" s="273"/>
      <c r="K555" s="274">
        <f>SUM(K507:K554)</f>
        <v>0</v>
      </c>
      <c r="O555" s="247">
        <v>4</v>
      </c>
      <c r="BA555" s="275">
        <f>SUM(BA507:BA554)</f>
        <v>0</v>
      </c>
      <c r="BB555" s="275">
        <f>SUM(BB507:BB554)</f>
        <v>0</v>
      </c>
      <c r="BC555" s="275">
        <f>SUM(BC507:BC554)</f>
        <v>0</v>
      </c>
      <c r="BD555" s="275">
        <f>SUM(BD507:BD554)</f>
        <v>0</v>
      </c>
      <c r="BE555" s="275">
        <f>SUM(BE507:BE554)</f>
        <v>0</v>
      </c>
    </row>
    <row r="556" spans="1:15" ht="12.75">
      <c r="A556" s="237" t="s">
        <v>95</v>
      </c>
      <c r="B556" s="238" t="s">
        <v>203</v>
      </c>
      <c r="C556" s="239" t="s">
        <v>204</v>
      </c>
      <c r="D556" s="240"/>
      <c r="E556" s="241"/>
      <c r="F556" s="241"/>
      <c r="G556" s="242"/>
      <c r="H556" s="243"/>
      <c r="I556" s="244"/>
      <c r="J556" s="245"/>
      <c r="K556" s="246"/>
      <c r="O556" s="247">
        <v>1</v>
      </c>
    </row>
    <row r="557" spans="1:80" ht="12.75">
      <c r="A557" s="248">
        <v>122</v>
      </c>
      <c r="B557" s="249" t="s">
        <v>812</v>
      </c>
      <c r="C557" s="250" t="s">
        <v>813</v>
      </c>
      <c r="D557" s="251" t="s">
        <v>363</v>
      </c>
      <c r="E557" s="252">
        <v>9</v>
      </c>
      <c r="F557" s="252"/>
      <c r="G557" s="253">
        <f>E557*F557</f>
        <v>0</v>
      </c>
      <c r="H557" s="254">
        <v>0</v>
      </c>
      <c r="I557" s="255">
        <f>E557*H557</f>
        <v>0</v>
      </c>
      <c r="J557" s="254">
        <v>0</v>
      </c>
      <c r="K557" s="255">
        <f>E557*J557</f>
        <v>0</v>
      </c>
      <c r="O557" s="247">
        <v>2</v>
      </c>
      <c r="AA557" s="220">
        <v>1</v>
      </c>
      <c r="AB557" s="220">
        <v>7</v>
      </c>
      <c r="AC557" s="220">
        <v>7</v>
      </c>
      <c r="AZ557" s="220">
        <v>2</v>
      </c>
      <c r="BA557" s="220">
        <f>IF(AZ557=1,G557,0)</f>
        <v>0</v>
      </c>
      <c r="BB557" s="220">
        <f>IF(AZ557=2,G557,0)</f>
        <v>0</v>
      </c>
      <c r="BC557" s="220">
        <f>IF(AZ557=3,G557,0)</f>
        <v>0</v>
      </c>
      <c r="BD557" s="220">
        <f>IF(AZ557=4,G557,0)</f>
        <v>0</v>
      </c>
      <c r="BE557" s="220">
        <f>IF(AZ557=5,G557,0)</f>
        <v>0</v>
      </c>
      <c r="CA557" s="247">
        <v>1</v>
      </c>
      <c r="CB557" s="247">
        <v>7</v>
      </c>
    </row>
    <row r="558" spans="1:80" ht="20.4">
      <c r="A558" s="248">
        <v>123</v>
      </c>
      <c r="B558" s="249" t="s">
        <v>814</v>
      </c>
      <c r="C558" s="250" t="s">
        <v>815</v>
      </c>
      <c r="D558" s="251" t="s">
        <v>363</v>
      </c>
      <c r="E558" s="252">
        <v>2</v>
      </c>
      <c r="F558" s="252"/>
      <c r="G558" s="253">
        <f>E558*F558</f>
        <v>0</v>
      </c>
      <c r="H558" s="254">
        <v>0</v>
      </c>
      <c r="I558" s="255">
        <f>E558*H558</f>
        <v>0</v>
      </c>
      <c r="J558" s="254"/>
      <c r="K558" s="255">
        <f>E558*J558</f>
        <v>0</v>
      </c>
      <c r="O558" s="247">
        <v>2</v>
      </c>
      <c r="AA558" s="220">
        <v>12</v>
      </c>
      <c r="AB558" s="220">
        <v>0</v>
      </c>
      <c r="AC558" s="220">
        <v>17</v>
      </c>
      <c r="AZ558" s="220">
        <v>2</v>
      </c>
      <c r="BA558" s="220">
        <f>IF(AZ558=1,G558,0)</f>
        <v>0</v>
      </c>
      <c r="BB558" s="220">
        <f>IF(AZ558=2,G558,0)</f>
        <v>0</v>
      </c>
      <c r="BC558" s="220">
        <f>IF(AZ558=3,G558,0)</f>
        <v>0</v>
      </c>
      <c r="BD558" s="220">
        <f>IF(AZ558=4,G558,0)</f>
        <v>0</v>
      </c>
      <c r="BE558" s="220">
        <f>IF(AZ558=5,G558,0)</f>
        <v>0</v>
      </c>
      <c r="CA558" s="247">
        <v>12</v>
      </c>
      <c r="CB558" s="247">
        <v>0</v>
      </c>
    </row>
    <row r="559" spans="1:15" ht="12.75">
      <c r="A559" s="256"/>
      <c r="B559" s="257"/>
      <c r="C559" s="546" t="s">
        <v>520</v>
      </c>
      <c r="D559" s="547"/>
      <c r="E559" s="547"/>
      <c r="F559" s="547"/>
      <c r="G559" s="548"/>
      <c r="I559" s="258"/>
      <c r="K559" s="258"/>
      <c r="L559" s="259" t="s">
        <v>520</v>
      </c>
      <c r="O559" s="247">
        <v>3</v>
      </c>
    </row>
    <row r="560" spans="1:15" ht="12.75">
      <c r="A560" s="256"/>
      <c r="B560" s="257"/>
      <c r="C560" s="546"/>
      <c r="D560" s="547"/>
      <c r="E560" s="547"/>
      <c r="F560" s="547"/>
      <c r="G560" s="548"/>
      <c r="I560" s="258"/>
      <c r="K560" s="258"/>
      <c r="L560" s="259"/>
      <c r="O560" s="247">
        <v>3</v>
      </c>
    </row>
    <row r="561" spans="1:15" ht="12.75">
      <c r="A561" s="256"/>
      <c r="B561" s="257"/>
      <c r="C561" s="546" t="s">
        <v>816</v>
      </c>
      <c r="D561" s="547"/>
      <c r="E561" s="547"/>
      <c r="F561" s="547"/>
      <c r="G561" s="548"/>
      <c r="I561" s="258"/>
      <c r="K561" s="258"/>
      <c r="L561" s="259" t="s">
        <v>816</v>
      </c>
      <c r="O561" s="247">
        <v>3</v>
      </c>
    </row>
    <row r="562" spans="1:15" ht="12.75">
      <c r="A562" s="256"/>
      <c r="B562" s="257"/>
      <c r="C562" s="546" t="s">
        <v>817</v>
      </c>
      <c r="D562" s="547"/>
      <c r="E562" s="547"/>
      <c r="F562" s="547"/>
      <c r="G562" s="548"/>
      <c r="I562" s="258"/>
      <c r="K562" s="258"/>
      <c r="L562" s="259" t="s">
        <v>817</v>
      </c>
      <c r="O562" s="247">
        <v>3</v>
      </c>
    </row>
    <row r="563" spans="1:15" ht="12.75">
      <c r="A563" s="256"/>
      <c r="B563" s="260"/>
      <c r="C563" s="539" t="s">
        <v>818</v>
      </c>
      <c r="D563" s="540"/>
      <c r="E563" s="261">
        <v>2</v>
      </c>
      <c r="F563" s="262"/>
      <c r="G563" s="263"/>
      <c r="H563" s="264"/>
      <c r="I563" s="258"/>
      <c r="J563" s="265"/>
      <c r="K563" s="258"/>
      <c r="M563" s="259" t="s">
        <v>818</v>
      </c>
      <c r="O563" s="247"/>
    </row>
    <row r="564" spans="1:80" ht="12.75">
      <c r="A564" s="248">
        <v>124</v>
      </c>
      <c r="B564" s="249" t="s">
        <v>819</v>
      </c>
      <c r="C564" s="250" t="s">
        <v>820</v>
      </c>
      <c r="D564" s="251" t="s">
        <v>821</v>
      </c>
      <c r="E564" s="252">
        <v>1</v>
      </c>
      <c r="F564" s="252"/>
      <c r="G564" s="253">
        <f>E564*F564</f>
        <v>0</v>
      </c>
      <c r="H564" s="254">
        <v>0</v>
      </c>
      <c r="I564" s="255">
        <f>E564*H564</f>
        <v>0</v>
      </c>
      <c r="J564" s="254"/>
      <c r="K564" s="255">
        <f>E564*J564</f>
        <v>0</v>
      </c>
      <c r="O564" s="247">
        <v>2</v>
      </c>
      <c r="AA564" s="220">
        <v>12</v>
      </c>
      <c r="AB564" s="220">
        <v>0</v>
      </c>
      <c r="AC564" s="220">
        <v>18</v>
      </c>
      <c r="AZ564" s="220">
        <v>2</v>
      </c>
      <c r="BA564" s="220">
        <f>IF(AZ564=1,G564,0)</f>
        <v>0</v>
      </c>
      <c r="BB564" s="220">
        <f>IF(AZ564=2,G564,0)</f>
        <v>0</v>
      </c>
      <c r="BC564" s="220">
        <f>IF(AZ564=3,G564,0)</f>
        <v>0</v>
      </c>
      <c r="BD564" s="220">
        <f>IF(AZ564=4,G564,0)</f>
        <v>0</v>
      </c>
      <c r="BE564" s="220">
        <f>IF(AZ564=5,G564,0)</f>
        <v>0</v>
      </c>
      <c r="CA564" s="247">
        <v>12</v>
      </c>
      <c r="CB564" s="247">
        <v>0</v>
      </c>
    </row>
    <row r="565" spans="1:15" ht="12.75">
      <c r="A565" s="256"/>
      <c r="B565" s="257"/>
      <c r="C565" s="546" t="s">
        <v>520</v>
      </c>
      <c r="D565" s="547"/>
      <c r="E565" s="547"/>
      <c r="F565" s="547"/>
      <c r="G565" s="548"/>
      <c r="I565" s="258"/>
      <c r="K565" s="258"/>
      <c r="L565" s="259" t="s">
        <v>520</v>
      </c>
      <c r="O565" s="247">
        <v>3</v>
      </c>
    </row>
    <row r="566" spans="1:15" ht="12.75">
      <c r="A566" s="256"/>
      <c r="B566" s="257"/>
      <c r="C566" s="546"/>
      <c r="D566" s="547"/>
      <c r="E566" s="547"/>
      <c r="F566" s="547"/>
      <c r="G566" s="548"/>
      <c r="I566" s="258"/>
      <c r="K566" s="258"/>
      <c r="L566" s="259"/>
      <c r="O566" s="247">
        <v>3</v>
      </c>
    </row>
    <row r="567" spans="1:15" ht="12.75">
      <c r="A567" s="256"/>
      <c r="B567" s="257"/>
      <c r="C567" s="546" t="s">
        <v>822</v>
      </c>
      <c r="D567" s="547"/>
      <c r="E567" s="547"/>
      <c r="F567" s="547"/>
      <c r="G567" s="548"/>
      <c r="I567" s="258"/>
      <c r="K567" s="258"/>
      <c r="L567" s="259" t="s">
        <v>822</v>
      </c>
      <c r="O567" s="247">
        <v>3</v>
      </c>
    </row>
    <row r="568" spans="1:15" ht="12.75">
      <c r="A568" s="256"/>
      <c r="B568" s="257"/>
      <c r="C568" s="546"/>
      <c r="D568" s="547"/>
      <c r="E568" s="547"/>
      <c r="F568" s="547"/>
      <c r="G568" s="548"/>
      <c r="I568" s="258"/>
      <c r="K568" s="258"/>
      <c r="L568" s="259"/>
      <c r="O568" s="247">
        <v>3</v>
      </c>
    </row>
    <row r="569" spans="1:15" ht="12.75">
      <c r="A569" s="256"/>
      <c r="B569" s="257"/>
      <c r="C569" s="546" t="s">
        <v>823</v>
      </c>
      <c r="D569" s="547"/>
      <c r="E569" s="547"/>
      <c r="F569" s="547"/>
      <c r="G569" s="548"/>
      <c r="I569" s="258"/>
      <c r="K569" s="258"/>
      <c r="L569" s="259" t="s">
        <v>823</v>
      </c>
      <c r="O569" s="247">
        <v>3</v>
      </c>
    </row>
    <row r="570" spans="1:15" ht="12.75">
      <c r="A570" s="256"/>
      <c r="B570" s="260"/>
      <c r="C570" s="539" t="s">
        <v>824</v>
      </c>
      <c r="D570" s="540"/>
      <c r="E570" s="261">
        <v>1</v>
      </c>
      <c r="F570" s="262"/>
      <c r="G570" s="263"/>
      <c r="H570" s="264"/>
      <c r="I570" s="258"/>
      <c r="J570" s="265"/>
      <c r="K570" s="258"/>
      <c r="M570" s="259" t="s">
        <v>824</v>
      </c>
      <c r="O570" s="247"/>
    </row>
    <row r="571" spans="1:80" ht="12.75">
      <c r="A571" s="248">
        <v>125</v>
      </c>
      <c r="B571" s="249" t="s">
        <v>825</v>
      </c>
      <c r="C571" s="250" t="s">
        <v>826</v>
      </c>
      <c r="D571" s="251" t="s">
        <v>363</v>
      </c>
      <c r="E571" s="252">
        <v>1</v>
      </c>
      <c r="F571" s="252"/>
      <c r="G571" s="253">
        <f>E571*F571</f>
        <v>0</v>
      </c>
      <c r="H571" s="254">
        <v>0</v>
      </c>
      <c r="I571" s="255">
        <f>E571*H571</f>
        <v>0</v>
      </c>
      <c r="J571" s="254"/>
      <c r="K571" s="255">
        <f>E571*J571</f>
        <v>0</v>
      </c>
      <c r="O571" s="247">
        <v>2</v>
      </c>
      <c r="AA571" s="220">
        <v>12</v>
      </c>
      <c r="AB571" s="220">
        <v>0</v>
      </c>
      <c r="AC571" s="220">
        <v>19</v>
      </c>
      <c r="AZ571" s="220">
        <v>2</v>
      </c>
      <c r="BA571" s="220">
        <f>IF(AZ571=1,G571,0)</f>
        <v>0</v>
      </c>
      <c r="BB571" s="220">
        <f>IF(AZ571=2,G571,0)</f>
        <v>0</v>
      </c>
      <c r="BC571" s="220">
        <f>IF(AZ571=3,G571,0)</f>
        <v>0</v>
      </c>
      <c r="BD571" s="220">
        <f>IF(AZ571=4,G571,0)</f>
        <v>0</v>
      </c>
      <c r="BE571" s="220">
        <f>IF(AZ571=5,G571,0)</f>
        <v>0</v>
      </c>
      <c r="CA571" s="247">
        <v>12</v>
      </c>
      <c r="CB571" s="247">
        <v>0</v>
      </c>
    </row>
    <row r="572" spans="1:15" ht="12.75">
      <c r="A572" s="256"/>
      <c r="B572" s="257"/>
      <c r="C572" s="546" t="s">
        <v>548</v>
      </c>
      <c r="D572" s="547"/>
      <c r="E572" s="547"/>
      <c r="F572" s="547"/>
      <c r="G572" s="548"/>
      <c r="I572" s="258"/>
      <c r="K572" s="258"/>
      <c r="L572" s="259" t="s">
        <v>548</v>
      </c>
      <c r="O572" s="247">
        <v>3</v>
      </c>
    </row>
    <row r="573" spans="1:15" ht="12.75">
      <c r="A573" s="256"/>
      <c r="B573" s="257"/>
      <c r="C573" s="546"/>
      <c r="D573" s="547"/>
      <c r="E573" s="547"/>
      <c r="F573" s="547"/>
      <c r="G573" s="548"/>
      <c r="I573" s="258"/>
      <c r="K573" s="258"/>
      <c r="L573" s="259"/>
      <c r="O573" s="247">
        <v>3</v>
      </c>
    </row>
    <row r="574" spans="1:15" ht="12.75">
      <c r="A574" s="256"/>
      <c r="B574" s="257"/>
      <c r="C574" s="546" t="s">
        <v>827</v>
      </c>
      <c r="D574" s="547"/>
      <c r="E574" s="547"/>
      <c r="F574" s="547"/>
      <c r="G574" s="548"/>
      <c r="I574" s="258"/>
      <c r="K574" s="258"/>
      <c r="L574" s="259" t="s">
        <v>827</v>
      </c>
      <c r="O574" s="247">
        <v>3</v>
      </c>
    </row>
    <row r="575" spans="1:15" ht="12.75">
      <c r="A575" s="256"/>
      <c r="B575" s="257"/>
      <c r="C575" s="546" t="s">
        <v>552</v>
      </c>
      <c r="D575" s="547"/>
      <c r="E575" s="547"/>
      <c r="F575" s="547"/>
      <c r="G575" s="548"/>
      <c r="I575" s="258"/>
      <c r="K575" s="258"/>
      <c r="L575" s="259" t="s">
        <v>552</v>
      </c>
      <c r="O575" s="247">
        <v>3</v>
      </c>
    </row>
    <row r="576" spans="1:15" ht="12.75">
      <c r="A576" s="256"/>
      <c r="B576" s="257"/>
      <c r="C576" s="546" t="s">
        <v>828</v>
      </c>
      <c r="D576" s="547"/>
      <c r="E576" s="547"/>
      <c r="F576" s="547"/>
      <c r="G576" s="548"/>
      <c r="I576" s="258"/>
      <c r="K576" s="258"/>
      <c r="L576" s="259" t="s">
        <v>828</v>
      </c>
      <c r="O576" s="247">
        <v>3</v>
      </c>
    </row>
    <row r="577" spans="1:15" ht="12.75">
      <c r="A577" s="256"/>
      <c r="B577" s="257"/>
      <c r="C577" s="546" t="s">
        <v>829</v>
      </c>
      <c r="D577" s="547"/>
      <c r="E577" s="547"/>
      <c r="F577" s="547"/>
      <c r="G577" s="548"/>
      <c r="I577" s="258"/>
      <c r="K577" s="258"/>
      <c r="L577" s="259" t="s">
        <v>829</v>
      </c>
      <c r="O577" s="247">
        <v>3</v>
      </c>
    </row>
    <row r="578" spans="1:15" ht="12.75">
      <c r="A578" s="256"/>
      <c r="B578" s="260"/>
      <c r="C578" s="539" t="s">
        <v>830</v>
      </c>
      <c r="D578" s="540"/>
      <c r="E578" s="261">
        <v>1</v>
      </c>
      <c r="F578" s="262"/>
      <c r="G578" s="263"/>
      <c r="H578" s="264"/>
      <c r="I578" s="258"/>
      <c r="J578" s="265"/>
      <c r="K578" s="258"/>
      <c r="M578" s="259" t="s">
        <v>830</v>
      </c>
      <c r="O578" s="247"/>
    </row>
    <row r="579" spans="1:80" ht="12.75">
      <c r="A579" s="248">
        <v>126</v>
      </c>
      <c r="B579" s="249" t="s">
        <v>831</v>
      </c>
      <c r="C579" s="250" t="s">
        <v>832</v>
      </c>
      <c r="D579" s="251" t="s">
        <v>363</v>
      </c>
      <c r="E579" s="252">
        <v>1</v>
      </c>
      <c r="F579" s="252"/>
      <c r="G579" s="253">
        <f>E579*F579</f>
        <v>0</v>
      </c>
      <c r="H579" s="254">
        <v>0</v>
      </c>
      <c r="I579" s="255">
        <f>E579*H579</f>
        <v>0</v>
      </c>
      <c r="J579" s="254"/>
      <c r="K579" s="255">
        <f>E579*J579</f>
        <v>0</v>
      </c>
      <c r="O579" s="247">
        <v>2</v>
      </c>
      <c r="AA579" s="220">
        <v>12</v>
      </c>
      <c r="AB579" s="220">
        <v>0</v>
      </c>
      <c r="AC579" s="220">
        <v>20</v>
      </c>
      <c r="AZ579" s="220">
        <v>2</v>
      </c>
      <c r="BA579" s="220">
        <f>IF(AZ579=1,G579,0)</f>
        <v>0</v>
      </c>
      <c r="BB579" s="220">
        <f>IF(AZ579=2,G579,0)</f>
        <v>0</v>
      </c>
      <c r="BC579" s="220">
        <f>IF(AZ579=3,G579,0)</f>
        <v>0</v>
      </c>
      <c r="BD579" s="220">
        <f>IF(AZ579=4,G579,0)</f>
        <v>0</v>
      </c>
      <c r="BE579" s="220">
        <f>IF(AZ579=5,G579,0)</f>
        <v>0</v>
      </c>
      <c r="CA579" s="247">
        <v>12</v>
      </c>
      <c r="CB579" s="247">
        <v>0</v>
      </c>
    </row>
    <row r="580" spans="1:15" ht="12.75">
      <c r="A580" s="256"/>
      <c r="B580" s="257"/>
      <c r="C580" s="546" t="s">
        <v>520</v>
      </c>
      <c r="D580" s="547"/>
      <c r="E580" s="547"/>
      <c r="F580" s="547"/>
      <c r="G580" s="548"/>
      <c r="I580" s="258"/>
      <c r="K580" s="258"/>
      <c r="L580" s="259" t="s">
        <v>520</v>
      </c>
      <c r="O580" s="247">
        <v>3</v>
      </c>
    </row>
    <row r="581" spans="1:15" ht="12.75">
      <c r="A581" s="256"/>
      <c r="B581" s="257"/>
      <c r="C581" s="546"/>
      <c r="D581" s="547"/>
      <c r="E581" s="547"/>
      <c r="F581" s="547"/>
      <c r="G581" s="548"/>
      <c r="I581" s="258"/>
      <c r="K581" s="258"/>
      <c r="L581" s="259"/>
      <c r="O581" s="247">
        <v>3</v>
      </c>
    </row>
    <row r="582" spans="1:15" ht="12.75">
      <c r="A582" s="256"/>
      <c r="B582" s="257"/>
      <c r="C582" s="546" t="s">
        <v>833</v>
      </c>
      <c r="D582" s="547"/>
      <c r="E582" s="547"/>
      <c r="F582" s="547"/>
      <c r="G582" s="548"/>
      <c r="I582" s="258"/>
      <c r="K582" s="258"/>
      <c r="L582" s="259" t="s">
        <v>833</v>
      </c>
      <c r="O582" s="247">
        <v>3</v>
      </c>
    </row>
    <row r="583" spans="1:15" ht="12.75">
      <c r="A583" s="256"/>
      <c r="B583" s="257"/>
      <c r="C583" s="546" t="s">
        <v>834</v>
      </c>
      <c r="D583" s="547"/>
      <c r="E583" s="547"/>
      <c r="F583" s="547"/>
      <c r="G583" s="548"/>
      <c r="I583" s="258"/>
      <c r="K583" s="258"/>
      <c r="L583" s="259" t="s">
        <v>834</v>
      </c>
      <c r="O583" s="247">
        <v>3</v>
      </c>
    </row>
    <row r="584" spans="1:15" ht="12.75">
      <c r="A584" s="256"/>
      <c r="B584" s="257"/>
      <c r="C584" s="546" t="s">
        <v>835</v>
      </c>
      <c r="D584" s="547"/>
      <c r="E584" s="547"/>
      <c r="F584" s="547"/>
      <c r="G584" s="548"/>
      <c r="I584" s="258"/>
      <c r="K584" s="258"/>
      <c r="L584" s="259" t="s">
        <v>835</v>
      </c>
      <c r="O584" s="247">
        <v>3</v>
      </c>
    </row>
    <row r="585" spans="1:15" ht="12.75">
      <c r="A585" s="256"/>
      <c r="B585" s="257"/>
      <c r="C585" s="546" t="s">
        <v>836</v>
      </c>
      <c r="D585" s="547"/>
      <c r="E585" s="547"/>
      <c r="F585" s="547"/>
      <c r="G585" s="548"/>
      <c r="I585" s="258"/>
      <c r="K585" s="258"/>
      <c r="L585" s="259" t="s">
        <v>836</v>
      </c>
      <c r="O585" s="247">
        <v>3</v>
      </c>
    </row>
    <row r="586" spans="1:15" ht="12.75">
      <c r="A586" s="256"/>
      <c r="B586" s="257"/>
      <c r="C586" s="546" t="s">
        <v>837</v>
      </c>
      <c r="D586" s="547"/>
      <c r="E586" s="547"/>
      <c r="F586" s="547"/>
      <c r="G586" s="548"/>
      <c r="I586" s="258"/>
      <c r="K586" s="258"/>
      <c r="L586" s="259" t="s">
        <v>837</v>
      </c>
      <c r="O586" s="247">
        <v>3</v>
      </c>
    </row>
    <row r="587" spans="1:15" ht="12.75">
      <c r="A587" s="256"/>
      <c r="B587" s="257"/>
      <c r="C587" s="546" t="s">
        <v>838</v>
      </c>
      <c r="D587" s="547"/>
      <c r="E587" s="547"/>
      <c r="F587" s="547"/>
      <c r="G587" s="548"/>
      <c r="I587" s="258"/>
      <c r="K587" s="258"/>
      <c r="L587" s="259" t="s">
        <v>838</v>
      </c>
      <c r="O587" s="247">
        <v>3</v>
      </c>
    </row>
    <row r="588" spans="1:15" ht="12.75">
      <c r="A588" s="256"/>
      <c r="B588" s="260"/>
      <c r="C588" s="539" t="s">
        <v>839</v>
      </c>
      <c r="D588" s="540"/>
      <c r="E588" s="261">
        <v>1</v>
      </c>
      <c r="F588" s="262"/>
      <c r="G588" s="263"/>
      <c r="H588" s="264"/>
      <c r="I588" s="258"/>
      <c r="J588" s="265"/>
      <c r="K588" s="258"/>
      <c r="M588" s="259" t="s">
        <v>839</v>
      </c>
      <c r="O588" s="247"/>
    </row>
    <row r="589" spans="1:80" ht="12.75">
      <c r="A589" s="248">
        <v>127</v>
      </c>
      <c r="B589" s="249" t="s">
        <v>840</v>
      </c>
      <c r="C589" s="250" t="s">
        <v>841</v>
      </c>
      <c r="D589" s="251" t="s">
        <v>111</v>
      </c>
      <c r="E589" s="252">
        <v>1</v>
      </c>
      <c r="F589" s="252"/>
      <c r="G589" s="253">
        <f>E589*F589</f>
        <v>0</v>
      </c>
      <c r="H589" s="254">
        <v>0</v>
      </c>
      <c r="I589" s="255">
        <f>E589*H589</f>
        <v>0</v>
      </c>
      <c r="J589" s="254"/>
      <c r="K589" s="255">
        <f>E589*J589</f>
        <v>0</v>
      </c>
      <c r="O589" s="247">
        <v>2</v>
      </c>
      <c r="AA589" s="220">
        <v>12</v>
      </c>
      <c r="AB589" s="220">
        <v>0</v>
      </c>
      <c r="AC589" s="220">
        <v>21</v>
      </c>
      <c r="AZ589" s="220">
        <v>2</v>
      </c>
      <c r="BA589" s="220">
        <f>IF(AZ589=1,G589,0)</f>
        <v>0</v>
      </c>
      <c r="BB589" s="220">
        <f>IF(AZ589=2,G589,0)</f>
        <v>0</v>
      </c>
      <c r="BC589" s="220">
        <f>IF(AZ589=3,G589,0)</f>
        <v>0</v>
      </c>
      <c r="BD589" s="220">
        <f>IF(AZ589=4,G589,0)</f>
        <v>0</v>
      </c>
      <c r="BE589" s="220">
        <f>IF(AZ589=5,G589,0)</f>
        <v>0</v>
      </c>
      <c r="CA589" s="247">
        <v>12</v>
      </c>
      <c r="CB589" s="247">
        <v>0</v>
      </c>
    </row>
    <row r="590" spans="1:15" ht="12.75">
      <c r="A590" s="256"/>
      <c r="B590" s="257"/>
      <c r="C590" s="546" t="s">
        <v>842</v>
      </c>
      <c r="D590" s="547"/>
      <c r="E590" s="547"/>
      <c r="F590" s="547"/>
      <c r="G590" s="548"/>
      <c r="I590" s="258"/>
      <c r="K590" s="258"/>
      <c r="L590" s="259" t="s">
        <v>842</v>
      </c>
      <c r="O590" s="247">
        <v>3</v>
      </c>
    </row>
    <row r="591" spans="1:15" ht="12.75">
      <c r="A591" s="256"/>
      <c r="B591" s="257"/>
      <c r="C591" s="546"/>
      <c r="D591" s="547"/>
      <c r="E591" s="547"/>
      <c r="F591" s="547"/>
      <c r="G591" s="548"/>
      <c r="I591" s="258"/>
      <c r="K591" s="258"/>
      <c r="L591" s="259"/>
      <c r="O591" s="247">
        <v>3</v>
      </c>
    </row>
    <row r="592" spans="1:15" ht="12.75">
      <c r="A592" s="256"/>
      <c r="B592" s="257"/>
      <c r="C592" s="546" t="s">
        <v>843</v>
      </c>
      <c r="D592" s="547"/>
      <c r="E592" s="547"/>
      <c r="F592" s="547"/>
      <c r="G592" s="548"/>
      <c r="I592" s="258"/>
      <c r="K592" s="258"/>
      <c r="L592" s="259" t="s">
        <v>843</v>
      </c>
      <c r="O592" s="247">
        <v>3</v>
      </c>
    </row>
    <row r="593" spans="1:15" ht="12.75">
      <c r="A593" s="256"/>
      <c r="B593" s="257"/>
      <c r="C593" s="546" t="s">
        <v>844</v>
      </c>
      <c r="D593" s="547"/>
      <c r="E593" s="547"/>
      <c r="F593" s="547"/>
      <c r="G593" s="548"/>
      <c r="I593" s="258"/>
      <c r="K593" s="258"/>
      <c r="L593" s="259" t="s">
        <v>844</v>
      </c>
      <c r="O593" s="247">
        <v>3</v>
      </c>
    </row>
    <row r="594" spans="1:15" ht="12.75">
      <c r="A594" s="256"/>
      <c r="B594" s="257"/>
      <c r="C594" s="546" t="s">
        <v>845</v>
      </c>
      <c r="D594" s="547"/>
      <c r="E594" s="547"/>
      <c r="F594" s="547"/>
      <c r="G594" s="548"/>
      <c r="I594" s="258"/>
      <c r="K594" s="258"/>
      <c r="L594" s="259" t="s">
        <v>845</v>
      </c>
      <c r="O594" s="247">
        <v>3</v>
      </c>
    </row>
    <row r="595" spans="1:15" ht="12.75">
      <c r="A595" s="256"/>
      <c r="B595" s="257"/>
      <c r="C595" s="546" t="s">
        <v>846</v>
      </c>
      <c r="D595" s="547"/>
      <c r="E595" s="547"/>
      <c r="F595" s="547"/>
      <c r="G595" s="548"/>
      <c r="I595" s="258"/>
      <c r="K595" s="258"/>
      <c r="L595" s="259" t="s">
        <v>846</v>
      </c>
      <c r="O595" s="247">
        <v>3</v>
      </c>
    </row>
    <row r="596" spans="1:80" ht="12.75">
      <c r="A596" s="248">
        <v>128</v>
      </c>
      <c r="B596" s="249" t="s">
        <v>847</v>
      </c>
      <c r="C596" s="250" t="s">
        <v>848</v>
      </c>
      <c r="D596" s="251" t="s">
        <v>363</v>
      </c>
      <c r="E596" s="252">
        <v>5</v>
      </c>
      <c r="F596" s="252"/>
      <c r="G596" s="253">
        <f>E596*F596</f>
        <v>0</v>
      </c>
      <c r="H596" s="254">
        <v>0</v>
      </c>
      <c r="I596" s="255">
        <f>E596*H596</f>
        <v>0</v>
      </c>
      <c r="J596" s="254"/>
      <c r="K596" s="255">
        <f>E596*J596</f>
        <v>0</v>
      </c>
      <c r="O596" s="247">
        <v>2</v>
      </c>
      <c r="AA596" s="220">
        <v>12</v>
      </c>
      <c r="AB596" s="220">
        <v>0</v>
      </c>
      <c r="AC596" s="220">
        <v>22</v>
      </c>
      <c r="AZ596" s="220">
        <v>2</v>
      </c>
      <c r="BA596" s="220">
        <f>IF(AZ596=1,G596,0)</f>
        <v>0</v>
      </c>
      <c r="BB596" s="220">
        <f>IF(AZ596=2,G596,0)</f>
        <v>0</v>
      </c>
      <c r="BC596" s="220">
        <f>IF(AZ596=3,G596,0)</f>
        <v>0</v>
      </c>
      <c r="BD596" s="220">
        <f>IF(AZ596=4,G596,0)</f>
        <v>0</v>
      </c>
      <c r="BE596" s="220">
        <f>IF(AZ596=5,G596,0)</f>
        <v>0</v>
      </c>
      <c r="CA596" s="247">
        <v>12</v>
      </c>
      <c r="CB596" s="247">
        <v>0</v>
      </c>
    </row>
    <row r="597" spans="1:15" ht="12.75">
      <c r="A597" s="256"/>
      <c r="B597" s="257"/>
      <c r="C597" s="546" t="s">
        <v>842</v>
      </c>
      <c r="D597" s="547"/>
      <c r="E597" s="547"/>
      <c r="F597" s="547"/>
      <c r="G597" s="548"/>
      <c r="I597" s="258"/>
      <c r="K597" s="258"/>
      <c r="L597" s="259" t="s">
        <v>842</v>
      </c>
      <c r="O597" s="247">
        <v>3</v>
      </c>
    </row>
    <row r="598" spans="1:15" ht="12.75">
      <c r="A598" s="256"/>
      <c r="B598" s="257"/>
      <c r="C598" s="546"/>
      <c r="D598" s="547"/>
      <c r="E598" s="547"/>
      <c r="F598" s="547"/>
      <c r="G598" s="548"/>
      <c r="I598" s="258"/>
      <c r="K598" s="258"/>
      <c r="L598" s="259"/>
      <c r="O598" s="247">
        <v>3</v>
      </c>
    </row>
    <row r="599" spans="1:15" ht="12.75">
      <c r="A599" s="256"/>
      <c r="B599" s="257"/>
      <c r="C599" s="546" t="s">
        <v>843</v>
      </c>
      <c r="D599" s="547"/>
      <c r="E599" s="547"/>
      <c r="F599" s="547"/>
      <c r="G599" s="548"/>
      <c r="I599" s="258"/>
      <c r="K599" s="258"/>
      <c r="L599" s="259" t="s">
        <v>843</v>
      </c>
      <c r="O599" s="247">
        <v>3</v>
      </c>
    </row>
    <row r="600" spans="1:15" ht="12.75">
      <c r="A600" s="256"/>
      <c r="B600" s="257"/>
      <c r="C600" s="546" t="s">
        <v>844</v>
      </c>
      <c r="D600" s="547"/>
      <c r="E600" s="547"/>
      <c r="F600" s="547"/>
      <c r="G600" s="548"/>
      <c r="I600" s="258"/>
      <c r="K600" s="258"/>
      <c r="L600" s="259" t="s">
        <v>844</v>
      </c>
      <c r="O600" s="247">
        <v>3</v>
      </c>
    </row>
    <row r="601" spans="1:15" ht="12.75">
      <c r="A601" s="256"/>
      <c r="B601" s="257"/>
      <c r="C601" s="546" t="s">
        <v>845</v>
      </c>
      <c r="D601" s="547"/>
      <c r="E601" s="547"/>
      <c r="F601" s="547"/>
      <c r="G601" s="548"/>
      <c r="I601" s="258"/>
      <c r="K601" s="258"/>
      <c r="L601" s="259" t="s">
        <v>845</v>
      </c>
      <c r="O601" s="247">
        <v>3</v>
      </c>
    </row>
    <row r="602" spans="1:15" ht="12.75">
      <c r="A602" s="256"/>
      <c r="B602" s="257"/>
      <c r="C602" s="546" t="s">
        <v>846</v>
      </c>
      <c r="D602" s="547"/>
      <c r="E602" s="547"/>
      <c r="F602" s="547"/>
      <c r="G602" s="548"/>
      <c r="I602" s="258"/>
      <c r="K602" s="258"/>
      <c r="L602" s="259" t="s">
        <v>846</v>
      </c>
      <c r="O602" s="247">
        <v>3</v>
      </c>
    </row>
    <row r="603" spans="1:15" ht="12.75">
      <c r="A603" s="256"/>
      <c r="B603" s="260"/>
      <c r="C603" s="539" t="s">
        <v>849</v>
      </c>
      <c r="D603" s="540"/>
      <c r="E603" s="261">
        <v>5</v>
      </c>
      <c r="F603" s="262"/>
      <c r="G603" s="263"/>
      <c r="H603" s="264"/>
      <c r="I603" s="258"/>
      <c r="J603" s="265"/>
      <c r="K603" s="258"/>
      <c r="M603" s="259">
        <v>5</v>
      </c>
      <c r="O603" s="247"/>
    </row>
    <row r="604" spans="1:80" ht="20.4">
      <c r="A604" s="248">
        <v>129</v>
      </c>
      <c r="B604" s="249" t="s">
        <v>850</v>
      </c>
      <c r="C604" s="250" t="s">
        <v>851</v>
      </c>
      <c r="D604" s="251" t="s">
        <v>363</v>
      </c>
      <c r="E604" s="252">
        <v>1</v>
      </c>
      <c r="F604" s="252"/>
      <c r="G604" s="253">
        <f>E604*F604</f>
        <v>0</v>
      </c>
      <c r="H604" s="254">
        <v>0</v>
      </c>
      <c r="I604" s="255">
        <f>E604*H604</f>
        <v>0</v>
      </c>
      <c r="J604" s="254"/>
      <c r="K604" s="255">
        <f>E604*J604</f>
        <v>0</v>
      </c>
      <c r="O604" s="247">
        <v>2</v>
      </c>
      <c r="AA604" s="220">
        <v>12</v>
      </c>
      <c r="AB604" s="220">
        <v>0</v>
      </c>
      <c r="AC604" s="220">
        <v>131</v>
      </c>
      <c r="AZ604" s="220">
        <v>2</v>
      </c>
      <c r="BA604" s="220">
        <f>IF(AZ604=1,G604,0)</f>
        <v>0</v>
      </c>
      <c r="BB604" s="220">
        <f>IF(AZ604=2,G604,0)</f>
        <v>0</v>
      </c>
      <c r="BC604" s="220">
        <f>IF(AZ604=3,G604,0)</f>
        <v>0</v>
      </c>
      <c r="BD604" s="220">
        <f>IF(AZ604=4,G604,0)</f>
        <v>0</v>
      </c>
      <c r="BE604" s="220">
        <f>IF(AZ604=5,G604,0)</f>
        <v>0</v>
      </c>
      <c r="CA604" s="247">
        <v>12</v>
      </c>
      <c r="CB604" s="247">
        <v>0</v>
      </c>
    </row>
    <row r="605" spans="1:15" ht="12.75">
      <c r="A605" s="256"/>
      <c r="B605" s="257"/>
      <c r="C605" s="546" t="s">
        <v>842</v>
      </c>
      <c r="D605" s="547"/>
      <c r="E605" s="547"/>
      <c r="F605" s="547"/>
      <c r="G605" s="548"/>
      <c r="I605" s="258"/>
      <c r="K605" s="258"/>
      <c r="L605" s="259" t="s">
        <v>842</v>
      </c>
      <c r="O605" s="247">
        <v>3</v>
      </c>
    </row>
    <row r="606" spans="1:15" ht="12.75">
      <c r="A606" s="256"/>
      <c r="B606" s="257"/>
      <c r="C606" s="546"/>
      <c r="D606" s="547"/>
      <c r="E606" s="547"/>
      <c r="F606" s="547"/>
      <c r="G606" s="548"/>
      <c r="I606" s="258"/>
      <c r="K606" s="258"/>
      <c r="L606" s="259"/>
      <c r="O606" s="247">
        <v>3</v>
      </c>
    </row>
    <row r="607" spans="1:15" ht="12.75">
      <c r="A607" s="256"/>
      <c r="B607" s="260"/>
      <c r="C607" s="539" t="s">
        <v>852</v>
      </c>
      <c r="D607" s="540"/>
      <c r="E607" s="261">
        <v>1</v>
      </c>
      <c r="F607" s="262"/>
      <c r="G607" s="263"/>
      <c r="H607" s="264"/>
      <c r="I607" s="258"/>
      <c r="J607" s="265"/>
      <c r="K607" s="258"/>
      <c r="M607" s="259" t="s">
        <v>852</v>
      </c>
      <c r="O607" s="247"/>
    </row>
    <row r="608" spans="1:80" ht="12.75">
      <c r="A608" s="248">
        <v>130</v>
      </c>
      <c r="B608" s="249" t="s">
        <v>853</v>
      </c>
      <c r="C608" s="250" t="s">
        <v>854</v>
      </c>
      <c r="D608" s="251" t="s">
        <v>363</v>
      </c>
      <c r="E608" s="252">
        <v>6</v>
      </c>
      <c r="F608" s="252"/>
      <c r="G608" s="253">
        <f>E608*F608</f>
        <v>0</v>
      </c>
      <c r="H608" s="254">
        <v>0.01158</v>
      </c>
      <c r="I608" s="255">
        <f>E608*H608</f>
        <v>0.06948</v>
      </c>
      <c r="J608" s="254"/>
      <c r="K608" s="255">
        <f>E608*J608</f>
        <v>0</v>
      </c>
      <c r="O608" s="247">
        <v>2</v>
      </c>
      <c r="AA608" s="220">
        <v>3</v>
      </c>
      <c r="AB608" s="220">
        <v>7</v>
      </c>
      <c r="AC608" s="220">
        <v>55330317</v>
      </c>
      <c r="AZ608" s="220">
        <v>2</v>
      </c>
      <c r="BA608" s="220">
        <f>IF(AZ608=1,G608,0)</f>
        <v>0</v>
      </c>
      <c r="BB608" s="220">
        <f>IF(AZ608=2,G608,0)</f>
        <v>0</v>
      </c>
      <c r="BC608" s="220">
        <f>IF(AZ608=3,G608,0)</f>
        <v>0</v>
      </c>
      <c r="BD608" s="220">
        <f>IF(AZ608=4,G608,0)</f>
        <v>0</v>
      </c>
      <c r="BE608" s="220">
        <f>IF(AZ608=5,G608,0)</f>
        <v>0</v>
      </c>
      <c r="CA608" s="247">
        <v>3</v>
      </c>
      <c r="CB608" s="247">
        <v>7</v>
      </c>
    </row>
    <row r="609" spans="1:80" ht="12.75">
      <c r="A609" s="248">
        <v>131</v>
      </c>
      <c r="B609" s="249" t="s">
        <v>855</v>
      </c>
      <c r="C609" s="250" t="s">
        <v>856</v>
      </c>
      <c r="D609" s="251" t="s">
        <v>363</v>
      </c>
      <c r="E609" s="252">
        <v>1</v>
      </c>
      <c r="F609" s="252"/>
      <c r="G609" s="253">
        <f>E609*F609</f>
        <v>0</v>
      </c>
      <c r="H609" s="254">
        <v>0.01</v>
      </c>
      <c r="I609" s="255">
        <f>E609*H609</f>
        <v>0.01</v>
      </c>
      <c r="J609" s="254"/>
      <c r="K609" s="255">
        <f>E609*J609</f>
        <v>0</v>
      </c>
      <c r="O609" s="247">
        <v>2</v>
      </c>
      <c r="AA609" s="220">
        <v>3</v>
      </c>
      <c r="AB609" s="220">
        <v>7</v>
      </c>
      <c r="AC609" s="220">
        <v>55330333</v>
      </c>
      <c r="AZ609" s="220">
        <v>2</v>
      </c>
      <c r="BA609" s="220">
        <f>IF(AZ609=1,G609,0)</f>
        <v>0</v>
      </c>
      <c r="BB609" s="220">
        <f>IF(AZ609=2,G609,0)</f>
        <v>0</v>
      </c>
      <c r="BC609" s="220">
        <f>IF(AZ609=3,G609,0)</f>
        <v>0</v>
      </c>
      <c r="BD609" s="220">
        <f>IF(AZ609=4,G609,0)</f>
        <v>0</v>
      </c>
      <c r="BE609" s="220">
        <f>IF(AZ609=5,G609,0)</f>
        <v>0</v>
      </c>
      <c r="CA609" s="247">
        <v>3</v>
      </c>
      <c r="CB609" s="247">
        <v>7</v>
      </c>
    </row>
    <row r="610" spans="1:80" ht="12.75">
      <c r="A610" s="248">
        <v>132</v>
      </c>
      <c r="B610" s="249" t="s">
        <v>857</v>
      </c>
      <c r="C610" s="250" t="s">
        <v>858</v>
      </c>
      <c r="D610" s="251" t="s">
        <v>363</v>
      </c>
      <c r="E610" s="252">
        <v>2</v>
      </c>
      <c r="F610" s="252"/>
      <c r="G610" s="253">
        <f>E610*F610</f>
        <v>0</v>
      </c>
      <c r="H610" s="254">
        <v>0.0215</v>
      </c>
      <c r="I610" s="255">
        <f>E610*H610</f>
        <v>0.043</v>
      </c>
      <c r="J610" s="254"/>
      <c r="K610" s="255">
        <f>E610*J610</f>
        <v>0</v>
      </c>
      <c r="O610" s="247">
        <v>2</v>
      </c>
      <c r="AA610" s="220">
        <v>3</v>
      </c>
      <c r="AB610" s="220">
        <v>7</v>
      </c>
      <c r="AC610" s="220">
        <v>553306311</v>
      </c>
      <c r="AZ610" s="220">
        <v>2</v>
      </c>
      <c r="BA610" s="220">
        <f>IF(AZ610=1,G610,0)</f>
        <v>0</v>
      </c>
      <c r="BB610" s="220">
        <f>IF(AZ610=2,G610,0)</f>
        <v>0</v>
      </c>
      <c r="BC610" s="220">
        <f>IF(AZ610=3,G610,0)</f>
        <v>0</v>
      </c>
      <c r="BD610" s="220">
        <f>IF(AZ610=4,G610,0)</f>
        <v>0</v>
      </c>
      <c r="BE610" s="220">
        <f>IF(AZ610=5,G610,0)</f>
        <v>0</v>
      </c>
      <c r="CA610" s="247">
        <v>3</v>
      </c>
      <c r="CB610" s="247">
        <v>7</v>
      </c>
    </row>
    <row r="611" spans="1:80" ht="12.75">
      <c r="A611" s="248">
        <v>133</v>
      </c>
      <c r="B611" s="249" t="s">
        <v>859</v>
      </c>
      <c r="C611" s="250" t="s">
        <v>860</v>
      </c>
      <c r="D611" s="251" t="s">
        <v>12</v>
      </c>
      <c r="E611" s="252"/>
      <c r="F611" s="252"/>
      <c r="G611" s="253">
        <f>E611*F611</f>
        <v>0</v>
      </c>
      <c r="H611" s="254">
        <v>0</v>
      </c>
      <c r="I611" s="255">
        <f>E611*H611</f>
        <v>0</v>
      </c>
      <c r="J611" s="254"/>
      <c r="K611" s="255">
        <f>E611*J611</f>
        <v>0</v>
      </c>
      <c r="O611" s="247">
        <v>2</v>
      </c>
      <c r="AA611" s="220">
        <v>7</v>
      </c>
      <c r="AB611" s="220">
        <v>1002</v>
      </c>
      <c r="AC611" s="220">
        <v>5</v>
      </c>
      <c r="AZ611" s="220">
        <v>2</v>
      </c>
      <c r="BA611" s="220">
        <f>IF(AZ611=1,G611,0)</f>
        <v>0</v>
      </c>
      <c r="BB611" s="220">
        <f>IF(AZ611=2,G611,0)</f>
        <v>0</v>
      </c>
      <c r="BC611" s="220">
        <f>IF(AZ611=3,G611,0)</f>
        <v>0</v>
      </c>
      <c r="BD611" s="220">
        <f>IF(AZ611=4,G611,0)</f>
        <v>0</v>
      </c>
      <c r="BE611" s="220">
        <f>IF(AZ611=5,G611,0)</f>
        <v>0</v>
      </c>
      <c r="CA611" s="247">
        <v>7</v>
      </c>
      <c r="CB611" s="247">
        <v>1002</v>
      </c>
    </row>
    <row r="612" spans="1:57" ht="12.75">
      <c r="A612" s="266"/>
      <c r="B612" s="267" t="s">
        <v>99</v>
      </c>
      <c r="C612" s="268" t="s">
        <v>205</v>
      </c>
      <c r="D612" s="269"/>
      <c r="E612" s="270"/>
      <c r="F612" s="271"/>
      <c r="G612" s="272">
        <f>SUM(G556:G611)</f>
        <v>0</v>
      </c>
      <c r="H612" s="273"/>
      <c r="I612" s="274">
        <f>SUM(I556:I611)</f>
        <v>0.12247999999999999</v>
      </c>
      <c r="J612" s="273"/>
      <c r="K612" s="274">
        <f>SUM(K556:K611)</f>
        <v>0</v>
      </c>
      <c r="O612" s="247">
        <v>4</v>
      </c>
      <c r="BA612" s="275">
        <f>SUM(BA556:BA611)</f>
        <v>0</v>
      </c>
      <c r="BB612" s="275">
        <f>SUM(BB556:BB611)</f>
        <v>0</v>
      </c>
      <c r="BC612" s="275">
        <f>SUM(BC556:BC611)</f>
        <v>0</v>
      </c>
      <c r="BD612" s="275">
        <f>SUM(BD556:BD611)</f>
        <v>0</v>
      </c>
      <c r="BE612" s="275">
        <f>SUM(BE556:BE611)</f>
        <v>0</v>
      </c>
    </row>
    <row r="613" spans="1:15" ht="12.75">
      <c r="A613" s="237" t="s">
        <v>95</v>
      </c>
      <c r="B613" s="238" t="s">
        <v>861</v>
      </c>
      <c r="C613" s="239" t="s">
        <v>862</v>
      </c>
      <c r="D613" s="240"/>
      <c r="E613" s="241"/>
      <c r="F613" s="241"/>
      <c r="G613" s="242"/>
      <c r="H613" s="243"/>
      <c r="I613" s="244"/>
      <c r="J613" s="245"/>
      <c r="K613" s="246"/>
      <c r="O613" s="247">
        <v>1</v>
      </c>
    </row>
    <row r="614" spans="1:80" ht="12.75">
      <c r="A614" s="248">
        <v>134</v>
      </c>
      <c r="B614" s="249" t="s">
        <v>864</v>
      </c>
      <c r="C614" s="250" t="s">
        <v>865</v>
      </c>
      <c r="D614" s="251" t="s">
        <v>201</v>
      </c>
      <c r="E614" s="252">
        <v>59.49</v>
      </c>
      <c r="F614" s="252"/>
      <c r="G614" s="253">
        <f>E614*F614</f>
        <v>0</v>
      </c>
      <c r="H614" s="254">
        <v>0.00518</v>
      </c>
      <c r="I614" s="255">
        <f>E614*H614</f>
        <v>0.3081582</v>
      </c>
      <c r="J614" s="254">
        <v>0</v>
      </c>
      <c r="K614" s="255">
        <f>E614*J614</f>
        <v>0</v>
      </c>
      <c r="O614" s="247">
        <v>2</v>
      </c>
      <c r="AA614" s="220">
        <v>1</v>
      </c>
      <c r="AB614" s="220">
        <v>7</v>
      </c>
      <c r="AC614" s="220">
        <v>7</v>
      </c>
      <c r="AZ614" s="220">
        <v>2</v>
      </c>
      <c r="BA614" s="220">
        <f>IF(AZ614=1,G614,0)</f>
        <v>0</v>
      </c>
      <c r="BB614" s="220">
        <f>IF(AZ614=2,G614,0)</f>
        <v>0</v>
      </c>
      <c r="BC614" s="220">
        <f>IF(AZ614=3,G614,0)</f>
        <v>0</v>
      </c>
      <c r="BD614" s="220">
        <f>IF(AZ614=4,G614,0)</f>
        <v>0</v>
      </c>
      <c r="BE614" s="220">
        <f>IF(AZ614=5,G614,0)</f>
        <v>0</v>
      </c>
      <c r="CA614" s="247">
        <v>1</v>
      </c>
      <c r="CB614" s="247">
        <v>7</v>
      </c>
    </row>
    <row r="615" spans="1:15" ht="12.75">
      <c r="A615" s="256"/>
      <c r="B615" s="257"/>
      <c r="C615" s="546" t="s">
        <v>866</v>
      </c>
      <c r="D615" s="547"/>
      <c r="E615" s="547"/>
      <c r="F615" s="547"/>
      <c r="G615" s="548"/>
      <c r="I615" s="258"/>
      <c r="K615" s="258"/>
      <c r="L615" s="259" t="s">
        <v>866</v>
      </c>
      <c r="O615" s="247">
        <v>3</v>
      </c>
    </row>
    <row r="616" spans="1:15" ht="12.75">
      <c r="A616" s="256"/>
      <c r="B616" s="260"/>
      <c r="C616" s="539" t="s">
        <v>867</v>
      </c>
      <c r="D616" s="540"/>
      <c r="E616" s="261">
        <v>7.205</v>
      </c>
      <c r="F616" s="262"/>
      <c r="G616" s="263"/>
      <c r="H616" s="264"/>
      <c r="I616" s="258"/>
      <c r="J616" s="265"/>
      <c r="K616" s="258"/>
      <c r="M616" s="259" t="s">
        <v>867</v>
      </c>
      <c r="O616" s="247"/>
    </row>
    <row r="617" spans="1:15" ht="12.75">
      <c r="A617" s="256"/>
      <c r="B617" s="260"/>
      <c r="C617" s="539" t="s">
        <v>868</v>
      </c>
      <c r="D617" s="540"/>
      <c r="E617" s="261">
        <v>6.56</v>
      </c>
      <c r="F617" s="262"/>
      <c r="G617" s="263"/>
      <c r="H617" s="264"/>
      <c r="I617" s="258"/>
      <c r="J617" s="265"/>
      <c r="K617" s="258"/>
      <c r="M617" s="259" t="s">
        <v>868</v>
      </c>
      <c r="O617" s="247"/>
    </row>
    <row r="618" spans="1:15" ht="12.75">
      <c r="A618" s="256"/>
      <c r="B618" s="260"/>
      <c r="C618" s="539" t="s">
        <v>869</v>
      </c>
      <c r="D618" s="540"/>
      <c r="E618" s="261">
        <v>31.56</v>
      </c>
      <c r="F618" s="262"/>
      <c r="G618" s="263"/>
      <c r="H618" s="264"/>
      <c r="I618" s="258"/>
      <c r="J618" s="265"/>
      <c r="K618" s="258"/>
      <c r="M618" s="259" t="s">
        <v>869</v>
      </c>
      <c r="O618" s="247"/>
    </row>
    <row r="619" spans="1:15" ht="12.75">
      <c r="A619" s="256"/>
      <c r="B619" s="260"/>
      <c r="C619" s="539" t="s">
        <v>870</v>
      </c>
      <c r="D619" s="540"/>
      <c r="E619" s="261">
        <v>14.165</v>
      </c>
      <c r="F619" s="262"/>
      <c r="G619" s="263"/>
      <c r="H619" s="264"/>
      <c r="I619" s="258"/>
      <c r="J619" s="265"/>
      <c r="K619" s="258"/>
      <c r="M619" s="259" t="s">
        <v>870</v>
      </c>
      <c r="O619" s="247"/>
    </row>
    <row r="620" spans="1:80" ht="12.75">
      <c r="A620" s="248">
        <v>135</v>
      </c>
      <c r="B620" s="249" t="s">
        <v>871</v>
      </c>
      <c r="C620" s="250" t="s">
        <v>872</v>
      </c>
      <c r="D620" s="251" t="s">
        <v>201</v>
      </c>
      <c r="E620" s="252">
        <v>59.49</v>
      </c>
      <c r="F620" s="252"/>
      <c r="G620" s="253">
        <f>E620*F620</f>
        <v>0</v>
      </c>
      <c r="H620" s="254">
        <v>0</v>
      </c>
      <c r="I620" s="255">
        <f>E620*H620</f>
        <v>0</v>
      </c>
      <c r="J620" s="254">
        <v>0</v>
      </c>
      <c r="K620" s="255">
        <f>E620*J620</f>
        <v>0</v>
      </c>
      <c r="O620" s="247">
        <v>2</v>
      </c>
      <c r="AA620" s="220">
        <v>1</v>
      </c>
      <c r="AB620" s="220">
        <v>7</v>
      </c>
      <c r="AC620" s="220">
        <v>7</v>
      </c>
      <c r="AZ620" s="220">
        <v>2</v>
      </c>
      <c r="BA620" s="220">
        <f>IF(AZ620=1,G620,0)</f>
        <v>0</v>
      </c>
      <c r="BB620" s="220">
        <f>IF(AZ620=2,G620,0)</f>
        <v>0</v>
      </c>
      <c r="BC620" s="220">
        <f>IF(AZ620=3,G620,0)</f>
        <v>0</v>
      </c>
      <c r="BD620" s="220">
        <f>IF(AZ620=4,G620,0)</f>
        <v>0</v>
      </c>
      <c r="BE620" s="220">
        <f>IF(AZ620=5,G620,0)</f>
        <v>0</v>
      </c>
      <c r="CA620" s="247">
        <v>1</v>
      </c>
      <c r="CB620" s="247">
        <v>7</v>
      </c>
    </row>
    <row r="621" spans="1:80" ht="12.75">
      <c r="A621" s="248">
        <v>136</v>
      </c>
      <c r="B621" s="249" t="s">
        <v>873</v>
      </c>
      <c r="C621" s="250" t="s">
        <v>874</v>
      </c>
      <c r="D621" s="251" t="s">
        <v>181</v>
      </c>
      <c r="E621" s="252">
        <v>95.7</v>
      </c>
      <c r="F621" s="252"/>
      <c r="G621" s="253">
        <f>E621*F621</f>
        <v>0</v>
      </c>
      <c r="H621" s="254">
        <v>0.00475</v>
      </c>
      <c r="I621" s="255">
        <f>E621*H621</f>
        <v>0.454575</v>
      </c>
      <c r="J621" s="254">
        <v>0</v>
      </c>
      <c r="K621" s="255">
        <f>E621*J621</f>
        <v>0</v>
      </c>
      <c r="O621" s="247">
        <v>2</v>
      </c>
      <c r="AA621" s="220">
        <v>1</v>
      </c>
      <c r="AB621" s="220">
        <v>7</v>
      </c>
      <c r="AC621" s="220">
        <v>7</v>
      </c>
      <c r="AZ621" s="220">
        <v>2</v>
      </c>
      <c r="BA621" s="220">
        <f>IF(AZ621=1,G621,0)</f>
        <v>0</v>
      </c>
      <c r="BB621" s="220">
        <f>IF(AZ621=2,G621,0)</f>
        <v>0</v>
      </c>
      <c r="BC621" s="220">
        <f>IF(AZ621=3,G621,0)</f>
        <v>0</v>
      </c>
      <c r="BD621" s="220">
        <f>IF(AZ621=4,G621,0)</f>
        <v>0</v>
      </c>
      <c r="BE621" s="220">
        <f>IF(AZ621=5,G621,0)</f>
        <v>0</v>
      </c>
      <c r="CA621" s="247">
        <v>1</v>
      </c>
      <c r="CB621" s="247">
        <v>7</v>
      </c>
    </row>
    <row r="622" spans="1:15" ht="12.75">
      <c r="A622" s="256"/>
      <c r="B622" s="257"/>
      <c r="C622" s="546" t="s">
        <v>866</v>
      </c>
      <c r="D622" s="547"/>
      <c r="E622" s="547"/>
      <c r="F622" s="547"/>
      <c r="G622" s="548"/>
      <c r="I622" s="258"/>
      <c r="K622" s="258"/>
      <c r="L622" s="259" t="s">
        <v>866</v>
      </c>
      <c r="O622" s="247">
        <v>3</v>
      </c>
    </row>
    <row r="623" spans="1:80" ht="12.75">
      <c r="A623" s="248">
        <v>137</v>
      </c>
      <c r="B623" s="249" t="s">
        <v>875</v>
      </c>
      <c r="C623" s="250" t="s">
        <v>876</v>
      </c>
      <c r="D623" s="251" t="s">
        <v>201</v>
      </c>
      <c r="E623" s="252">
        <v>143.585</v>
      </c>
      <c r="F623" s="252"/>
      <c r="G623" s="253">
        <f>E623*F623</f>
        <v>0</v>
      </c>
      <c r="H623" s="254">
        <v>4E-05</v>
      </c>
      <c r="I623" s="255">
        <f>E623*H623</f>
        <v>0.005743400000000001</v>
      </c>
      <c r="J623" s="254">
        <v>0</v>
      </c>
      <c r="K623" s="255">
        <f>E623*J623</f>
        <v>0</v>
      </c>
      <c r="O623" s="247">
        <v>2</v>
      </c>
      <c r="AA623" s="220">
        <v>1</v>
      </c>
      <c r="AB623" s="220">
        <v>7</v>
      </c>
      <c r="AC623" s="220">
        <v>7</v>
      </c>
      <c r="AZ623" s="220">
        <v>2</v>
      </c>
      <c r="BA623" s="220">
        <f>IF(AZ623=1,G623,0)</f>
        <v>0</v>
      </c>
      <c r="BB623" s="220">
        <f>IF(AZ623=2,G623,0)</f>
        <v>0</v>
      </c>
      <c r="BC623" s="220">
        <f>IF(AZ623=3,G623,0)</f>
        <v>0</v>
      </c>
      <c r="BD623" s="220">
        <f>IF(AZ623=4,G623,0)</f>
        <v>0</v>
      </c>
      <c r="BE623" s="220">
        <f>IF(AZ623=5,G623,0)</f>
        <v>0</v>
      </c>
      <c r="CA623" s="247">
        <v>1</v>
      </c>
      <c r="CB623" s="247">
        <v>7</v>
      </c>
    </row>
    <row r="624" spans="1:15" ht="12.75">
      <c r="A624" s="256"/>
      <c r="B624" s="260"/>
      <c r="C624" s="539" t="s">
        <v>867</v>
      </c>
      <c r="D624" s="540"/>
      <c r="E624" s="261">
        <v>7.205</v>
      </c>
      <c r="F624" s="262"/>
      <c r="G624" s="263"/>
      <c r="H624" s="264"/>
      <c r="I624" s="258"/>
      <c r="J624" s="265"/>
      <c r="K624" s="258"/>
      <c r="M624" s="259" t="s">
        <v>867</v>
      </c>
      <c r="O624" s="247"/>
    </row>
    <row r="625" spans="1:15" ht="12.75">
      <c r="A625" s="256"/>
      <c r="B625" s="260"/>
      <c r="C625" s="539" t="s">
        <v>868</v>
      </c>
      <c r="D625" s="540"/>
      <c r="E625" s="261">
        <v>6.56</v>
      </c>
      <c r="F625" s="262"/>
      <c r="G625" s="263"/>
      <c r="H625" s="264"/>
      <c r="I625" s="258"/>
      <c r="J625" s="265"/>
      <c r="K625" s="258"/>
      <c r="M625" s="259" t="s">
        <v>868</v>
      </c>
      <c r="O625" s="247"/>
    </row>
    <row r="626" spans="1:15" ht="12.75">
      <c r="A626" s="256"/>
      <c r="B626" s="260"/>
      <c r="C626" s="539" t="s">
        <v>869</v>
      </c>
      <c r="D626" s="540"/>
      <c r="E626" s="261">
        <v>31.56</v>
      </c>
      <c r="F626" s="262"/>
      <c r="G626" s="263"/>
      <c r="H626" s="264"/>
      <c r="I626" s="258"/>
      <c r="J626" s="265"/>
      <c r="K626" s="258"/>
      <c r="M626" s="259" t="s">
        <v>869</v>
      </c>
      <c r="O626" s="247"/>
    </row>
    <row r="627" spans="1:15" ht="12.75">
      <c r="A627" s="256"/>
      <c r="B627" s="260"/>
      <c r="C627" s="539" t="s">
        <v>870</v>
      </c>
      <c r="D627" s="540"/>
      <c r="E627" s="261">
        <v>14.165</v>
      </c>
      <c r="F627" s="262"/>
      <c r="G627" s="263"/>
      <c r="H627" s="264"/>
      <c r="I627" s="258"/>
      <c r="J627" s="265"/>
      <c r="K627" s="258"/>
      <c r="M627" s="259" t="s">
        <v>870</v>
      </c>
      <c r="O627" s="247"/>
    </row>
    <row r="628" spans="1:15" ht="12.75">
      <c r="A628" s="256"/>
      <c r="B628" s="260"/>
      <c r="C628" s="539" t="s">
        <v>877</v>
      </c>
      <c r="D628" s="540"/>
      <c r="E628" s="261">
        <v>4.965</v>
      </c>
      <c r="F628" s="262"/>
      <c r="G628" s="263"/>
      <c r="H628" s="264"/>
      <c r="I628" s="258"/>
      <c r="J628" s="265"/>
      <c r="K628" s="258"/>
      <c r="M628" s="259" t="s">
        <v>877</v>
      </c>
      <c r="O628" s="247"/>
    </row>
    <row r="629" spans="1:15" ht="12.75">
      <c r="A629" s="256"/>
      <c r="B629" s="260"/>
      <c r="C629" s="539" t="s">
        <v>878</v>
      </c>
      <c r="D629" s="540"/>
      <c r="E629" s="261">
        <v>6.56</v>
      </c>
      <c r="F629" s="262"/>
      <c r="G629" s="263"/>
      <c r="H629" s="264"/>
      <c r="I629" s="258"/>
      <c r="J629" s="265"/>
      <c r="K629" s="258"/>
      <c r="M629" s="259" t="s">
        <v>878</v>
      </c>
      <c r="O629" s="247"/>
    </row>
    <row r="630" spans="1:15" ht="12.75">
      <c r="A630" s="256"/>
      <c r="B630" s="260"/>
      <c r="C630" s="539" t="s">
        <v>879</v>
      </c>
      <c r="D630" s="540"/>
      <c r="E630" s="261">
        <v>7.57</v>
      </c>
      <c r="F630" s="262"/>
      <c r="G630" s="263"/>
      <c r="H630" s="264"/>
      <c r="I630" s="258"/>
      <c r="J630" s="265"/>
      <c r="K630" s="258"/>
      <c r="M630" s="259" t="s">
        <v>879</v>
      </c>
      <c r="O630" s="247"/>
    </row>
    <row r="631" spans="1:15" ht="12.75">
      <c r="A631" s="256"/>
      <c r="B631" s="260"/>
      <c r="C631" s="539" t="s">
        <v>880</v>
      </c>
      <c r="D631" s="540"/>
      <c r="E631" s="261">
        <v>17.685</v>
      </c>
      <c r="F631" s="262"/>
      <c r="G631" s="263"/>
      <c r="H631" s="264"/>
      <c r="I631" s="258"/>
      <c r="J631" s="265"/>
      <c r="K631" s="258"/>
      <c r="M631" s="259" t="s">
        <v>880</v>
      </c>
      <c r="O631" s="247"/>
    </row>
    <row r="632" spans="1:15" ht="12.75">
      <c r="A632" s="256"/>
      <c r="B632" s="260"/>
      <c r="C632" s="539" t="s">
        <v>881</v>
      </c>
      <c r="D632" s="540"/>
      <c r="E632" s="261">
        <v>12.325</v>
      </c>
      <c r="F632" s="262"/>
      <c r="G632" s="263"/>
      <c r="H632" s="264"/>
      <c r="I632" s="258"/>
      <c r="J632" s="265"/>
      <c r="K632" s="258"/>
      <c r="M632" s="259" t="s">
        <v>881</v>
      </c>
      <c r="O632" s="247"/>
    </row>
    <row r="633" spans="1:15" ht="12.75">
      <c r="A633" s="256"/>
      <c r="B633" s="260"/>
      <c r="C633" s="539" t="s">
        <v>882</v>
      </c>
      <c r="D633" s="540"/>
      <c r="E633" s="261">
        <v>4.78</v>
      </c>
      <c r="F633" s="262"/>
      <c r="G633" s="263"/>
      <c r="H633" s="264"/>
      <c r="I633" s="258"/>
      <c r="J633" s="265"/>
      <c r="K633" s="258"/>
      <c r="M633" s="259" t="s">
        <v>882</v>
      </c>
      <c r="O633" s="247"/>
    </row>
    <row r="634" spans="1:15" ht="12.75">
      <c r="A634" s="256"/>
      <c r="B634" s="260"/>
      <c r="C634" s="539" t="s">
        <v>883</v>
      </c>
      <c r="D634" s="540"/>
      <c r="E634" s="261">
        <v>5.57</v>
      </c>
      <c r="F634" s="262"/>
      <c r="G634" s="263"/>
      <c r="H634" s="264"/>
      <c r="I634" s="258"/>
      <c r="J634" s="265"/>
      <c r="K634" s="258"/>
      <c r="M634" s="259" t="s">
        <v>883</v>
      </c>
      <c r="O634" s="247"/>
    </row>
    <row r="635" spans="1:15" ht="12.75">
      <c r="A635" s="256"/>
      <c r="B635" s="260"/>
      <c r="C635" s="539" t="s">
        <v>884</v>
      </c>
      <c r="D635" s="540"/>
      <c r="E635" s="261">
        <v>5.1</v>
      </c>
      <c r="F635" s="262"/>
      <c r="G635" s="263"/>
      <c r="H635" s="264"/>
      <c r="I635" s="258"/>
      <c r="J635" s="265"/>
      <c r="K635" s="258"/>
      <c r="M635" s="259" t="s">
        <v>884</v>
      </c>
      <c r="O635" s="247"/>
    </row>
    <row r="636" spans="1:15" ht="12.75">
      <c r="A636" s="256"/>
      <c r="B636" s="260"/>
      <c r="C636" s="539" t="s">
        <v>885</v>
      </c>
      <c r="D636" s="540"/>
      <c r="E636" s="261">
        <v>3.6</v>
      </c>
      <c r="F636" s="262"/>
      <c r="G636" s="263"/>
      <c r="H636" s="264"/>
      <c r="I636" s="258"/>
      <c r="J636" s="265"/>
      <c r="K636" s="258"/>
      <c r="M636" s="259" t="s">
        <v>885</v>
      </c>
      <c r="O636" s="247"/>
    </row>
    <row r="637" spans="1:15" ht="12.75">
      <c r="A637" s="256"/>
      <c r="B637" s="260"/>
      <c r="C637" s="539" t="s">
        <v>886</v>
      </c>
      <c r="D637" s="540"/>
      <c r="E637" s="261">
        <v>4.3</v>
      </c>
      <c r="F637" s="262"/>
      <c r="G637" s="263"/>
      <c r="H637" s="264"/>
      <c r="I637" s="258"/>
      <c r="J637" s="265"/>
      <c r="K637" s="258"/>
      <c r="M637" s="259" t="s">
        <v>886</v>
      </c>
      <c r="O637" s="247"/>
    </row>
    <row r="638" spans="1:15" ht="12.75">
      <c r="A638" s="256"/>
      <c r="B638" s="260"/>
      <c r="C638" s="539" t="s">
        <v>887</v>
      </c>
      <c r="D638" s="540"/>
      <c r="E638" s="261">
        <v>5.82</v>
      </c>
      <c r="F638" s="262"/>
      <c r="G638" s="263"/>
      <c r="H638" s="264"/>
      <c r="I638" s="258"/>
      <c r="J638" s="265"/>
      <c r="K638" s="258"/>
      <c r="M638" s="259" t="s">
        <v>887</v>
      </c>
      <c r="O638" s="247"/>
    </row>
    <row r="639" spans="1:15" ht="12.75">
      <c r="A639" s="256"/>
      <c r="B639" s="260"/>
      <c r="C639" s="539" t="s">
        <v>888</v>
      </c>
      <c r="D639" s="540"/>
      <c r="E639" s="261">
        <v>5.82</v>
      </c>
      <c r="F639" s="262"/>
      <c r="G639" s="263"/>
      <c r="H639" s="264"/>
      <c r="I639" s="258"/>
      <c r="J639" s="265"/>
      <c r="K639" s="258"/>
      <c r="M639" s="259" t="s">
        <v>888</v>
      </c>
      <c r="O639" s="247"/>
    </row>
    <row r="640" spans="1:80" ht="12.75">
      <c r="A640" s="248">
        <v>138</v>
      </c>
      <c r="B640" s="249" t="s">
        <v>889</v>
      </c>
      <c r="C640" s="250" t="s">
        <v>890</v>
      </c>
      <c r="D640" s="251" t="s">
        <v>181</v>
      </c>
      <c r="E640" s="252">
        <v>114.0254</v>
      </c>
      <c r="F640" s="252"/>
      <c r="G640" s="253">
        <f>E640*F640</f>
        <v>0</v>
      </c>
      <c r="H640" s="254">
        <v>0.0192</v>
      </c>
      <c r="I640" s="255">
        <f>E640*H640</f>
        <v>2.18928768</v>
      </c>
      <c r="J640" s="254"/>
      <c r="K640" s="255">
        <f>E640*J640</f>
        <v>0</v>
      </c>
      <c r="O640" s="247">
        <v>2</v>
      </c>
      <c r="AA640" s="220">
        <v>12</v>
      </c>
      <c r="AB640" s="220">
        <v>0</v>
      </c>
      <c r="AC640" s="220">
        <v>121</v>
      </c>
      <c r="AZ640" s="220">
        <v>2</v>
      </c>
      <c r="BA640" s="220">
        <f>IF(AZ640=1,G640,0)</f>
        <v>0</v>
      </c>
      <c r="BB640" s="220">
        <f>IF(AZ640=2,G640,0)</f>
        <v>0</v>
      </c>
      <c r="BC640" s="220">
        <f>IF(AZ640=3,G640,0)</f>
        <v>0</v>
      </c>
      <c r="BD640" s="220">
        <f>IF(AZ640=4,G640,0)</f>
        <v>0</v>
      </c>
      <c r="BE640" s="220">
        <f>IF(AZ640=5,G640,0)</f>
        <v>0</v>
      </c>
      <c r="CA640" s="247">
        <v>12</v>
      </c>
      <c r="CB640" s="247">
        <v>0</v>
      </c>
    </row>
    <row r="641" spans="1:15" ht="12.75">
      <c r="A641" s="256"/>
      <c r="B641" s="260"/>
      <c r="C641" s="539" t="s">
        <v>891</v>
      </c>
      <c r="D641" s="540"/>
      <c r="E641" s="261">
        <v>107.184</v>
      </c>
      <c r="F641" s="262"/>
      <c r="G641" s="263"/>
      <c r="H641" s="264"/>
      <c r="I641" s="258"/>
      <c r="J641" s="265"/>
      <c r="K641" s="258"/>
      <c r="M641" s="259" t="s">
        <v>891</v>
      </c>
      <c r="O641" s="247"/>
    </row>
    <row r="642" spans="1:15" ht="12.75">
      <c r="A642" s="256"/>
      <c r="B642" s="260"/>
      <c r="C642" s="539" t="s">
        <v>892</v>
      </c>
      <c r="D642" s="540"/>
      <c r="E642" s="261">
        <v>6.8413</v>
      </c>
      <c r="F642" s="262"/>
      <c r="G642" s="263"/>
      <c r="H642" s="264"/>
      <c r="I642" s="258"/>
      <c r="J642" s="265"/>
      <c r="K642" s="258"/>
      <c r="M642" s="259" t="s">
        <v>892</v>
      </c>
      <c r="O642" s="247"/>
    </row>
    <row r="643" spans="1:80" ht="12.75">
      <c r="A643" s="248">
        <v>139</v>
      </c>
      <c r="B643" s="249" t="s">
        <v>893</v>
      </c>
      <c r="C643" s="250" t="s">
        <v>894</v>
      </c>
      <c r="D643" s="251" t="s">
        <v>12</v>
      </c>
      <c r="E643" s="252"/>
      <c r="F643" s="252"/>
      <c r="G643" s="253">
        <f>E643*F643</f>
        <v>0</v>
      </c>
      <c r="H643" s="254">
        <v>0</v>
      </c>
      <c r="I643" s="255">
        <f>E643*H643</f>
        <v>0</v>
      </c>
      <c r="J643" s="254"/>
      <c r="K643" s="255">
        <f>E643*J643</f>
        <v>0</v>
      </c>
      <c r="O643" s="247">
        <v>2</v>
      </c>
      <c r="AA643" s="220">
        <v>7</v>
      </c>
      <c r="AB643" s="220">
        <v>1002</v>
      </c>
      <c r="AC643" s="220">
        <v>5</v>
      </c>
      <c r="AZ643" s="220">
        <v>2</v>
      </c>
      <c r="BA643" s="220">
        <f>IF(AZ643=1,G643,0)</f>
        <v>0</v>
      </c>
      <c r="BB643" s="220">
        <f>IF(AZ643=2,G643,0)</f>
        <v>0</v>
      </c>
      <c r="BC643" s="220">
        <f>IF(AZ643=3,G643,0)</f>
        <v>0</v>
      </c>
      <c r="BD643" s="220">
        <f>IF(AZ643=4,G643,0)</f>
        <v>0</v>
      </c>
      <c r="BE643" s="220">
        <f>IF(AZ643=5,G643,0)</f>
        <v>0</v>
      </c>
      <c r="CA643" s="247">
        <v>7</v>
      </c>
      <c r="CB643" s="247">
        <v>1002</v>
      </c>
    </row>
    <row r="644" spans="1:57" ht="12.75">
      <c r="A644" s="266"/>
      <c r="B644" s="267" t="s">
        <v>99</v>
      </c>
      <c r="C644" s="268" t="s">
        <v>863</v>
      </c>
      <c r="D644" s="269"/>
      <c r="E644" s="270"/>
      <c r="F644" s="271"/>
      <c r="G644" s="272">
        <f>SUM(G613:G643)</f>
        <v>0</v>
      </c>
      <c r="H644" s="273"/>
      <c r="I644" s="274">
        <f>SUM(I613:I643)</f>
        <v>2.95776428</v>
      </c>
      <c r="J644" s="273"/>
      <c r="K644" s="274">
        <f>SUM(K613:K643)</f>
        <v>0</v>
      </c>
      <c r="O644" s="247">
        <v>4</v>
      </c>
      <c r="BA644" s="275">
        <f>SUM(BA613:BA643)</f>
        <v>0</v>
      </c>
      <c r="BB644" s="275">
        <f>SUM(BB613:BB643)</f>
        <v>0</v>
      </c>
      <c r="BC644" s="275">
        <f>SUM(BC613:BC643)</f>
        <v>0</v>
      </c>
      <c r="BD644" s="275">
        <f>SUM(BD613:BD643)</f>
        <v>0</v>
      </c>
      <c r="BE644" s="275">
        <f>SUM(BE613:BE643)</f>
        <v>0</v>
      </c>
    </row>
    <row r="645" spans="1:15" ht="12.75">
      <c r="A645" s="237" t="s">
        <v>95</v>
      </c>
      <c r="B645" s="238" t="s">
        <v>895</v>
      </c>
      <c r="C645" s="239" t="s">
        <v>896</v>
      </c>
      <c r="D645" s="240"/>
      <c r="E645" s="241"/>
      <c r="F645" s="241"/>
      <c r="G645" s="242"/>
      <c r="H645" s="243"/>
      <c r="I645" s="244"/>
      <c r="J645" s="245"/>
      <c r="K645" s="246"/>
      <c r="O645" s="247">
        <v>1</v>
      </c>
    </row>
    <row r="646" spans="1:80" ht="12.75">
      <c r="A646" s="248">
        <v>140</v>
      </c>
      <c r="B646" s="249" t="s">
        <v>898</v>
      </c>
      <c r="C646" s="250" t="s">
        <v>899</v>
      </c>
      <c r="D646" s="251" t="s">
        <v>181</v>
      </c>
      <c r="E646" s="252">
        <v>169.9635</v>
      </c>
      <c r="F646" s="252"/>
      <c r="G646" s="253">
        <f>E646*F646</f>
        <v>0</v>
      </c>
      <c r="H646" s="254">
        <v>0.00495</v>
      </c>
      <c r="I646" s="255">
        <f>E646*H646</f>
        <v>0.8413193250000002</v>
      </c>
      <c r="J646" s="254">
        <v>0</v>
      </c>
      <c r="K646" s="255">
        <f>E646*J646</f>
        <v>0</v>
      </c>
      <c r="O646" s="247">
        <v>2</v>
      </c>
      <c r="AA646" s="220">
        <v>1</v>
      </c>
      <c r="AB646" s="220">
        <v>7</v>
      </c>
      <c r="AC646" s="220">
        <v>7</v>
      </c>
      <c r="AZ646" s="220">
        <v>2</v>
      </c>
      <c r="BA646" s="220">
        <f>IF(AZ646=1,G646,0)</f>
        <v>0</v>
      </c>
      <c r="BB646" s="220">
        <f>IF(AZ646=2,G646,0)</f>
        <v>0</v>
      </c>
      <c r="BC646" s="220">
        <f>IF(AZ646=3,G646,0)</f>
        <v>0</v>
      </c>
      <c r="BD646" s="220">
        <f>IF(AZ646=4,G646,0)</f>
        <v>0</v>
      </c>
      <c r="BE646" s="220">
        <f>IF(AZ646=5,G646,0)</f>
        <v>0</v>
      </c>
      <c r="CA646" s="247">
        <v>1</v>
      </c>
      <c r="CB646" s="247">
        <v>7</v>
      </c>
    </row>
    <row r="647" spans="1:15" ht="12.75">
      <c r="A647" s="256"/>
      <c r="B647" s="257"/>
      <c r="C647" s="546" t="s">
        <v>866</v>
      </c>
      <c r="D647" s="547"/>
      <c r="E647" s="547"/>
      <c r="F647" s="547"/>
      <c r="G647" s="548"/>
      <c r="I647" s="258"/>
      <c r="K647" s="258"/>
      <c r="L647" s="259" t="s">
        <v>866</v>
      </c>
      <c r="O647" s="247">
        <v>3</v>
      </c>
    </row>
    <row r="648" spans="1:15" ht="12.75">
      <c r="A648" s="256"/>
      <c r="B648" s="260"/>
      <c r="C648" s="539" t="s">
        <v>900</v>
      </c>
      <c r="D648" s="540"/>
      <c r="E648" s="261">
        <v>13.524</v>
      </c>
      <c r="F648" s="262"/>
      <c r="G648" s="263"/>
      <c r="H648" s="264"/>
      <c r="I648" s="258"/>
      <c r="J648" s="265"/>
      <c r="K648" s="258"/>
      <c r="M648" s="259" t="s">
        <v>900</v>
      </c>
      <c r="O648" s="247"/>
    </row>
    <row r="649" spans="1:15" ht="12.75">
      <c r="A649" s="256"/>
      <c r="B649" s="260"/>
      <c r="C649" s="539" t="s">
        <v>901</v>
      </c>
      <c r="D649" s="540"/>
      <c r="E649" s="261">
        <v>15.897</v>
      </c>
      <c r="F649" s="262"/>
      <c r="G649" s="263"/>
      <c r="H649" s="264"/>
      <c r="I649" s="258"/>
      <c r="J649" s="265"/>
      <c r="K649" s="258"/>
      <c r="M649" s="259" t="s">
        <v>901</v>
      </c>
      <c r="O649" s="247"/>
    </row>
    <row r="650" spans="1:15" ht="12.75">
      <c r="A650" s="256"/>
      <c r="B650" s="260"/>
      <c r="C650" s="539" t="s">
        <v>902</v>
      </c>
      <c r="D650" s="540"/>
      <c r="E650" s="261">
        <v>37.1385</v>
      </c>
      <c r="F650" s="262"/>
      <c r="G650" s="263"/>
      <c r="H650" s="264"/>
      <c r="I650" s="258"/>
      <c r="J650" s="265"/>
      <c r="K650" s="258"/>
      <c r="M650" s="259" t="s">
        <v>902</v>
      </c>
      <c r="O650" s="247"/>
    </row>
    <row r="651" spans="1:15" ht="12.75">
      <c r="A651" s="256"/>
      <c r="B651" s="260"/>
      <c r="C651" s="539" t="s">
        <v>903</v>
      </c>
      <c r="D651" s="540"/>
      <c r="E651" s="261">
        <v>25.8825</v>
      </c>
      <c r="F651" s="262"/>
      <c r="G651" s="263"/>
      <c r="H651" s="264"/>
      <c r="I651" s="258"/>
      <c r="J651" s="265"/>
      <c r="K651" s="258"/>
      <c r="M651" s="259" t="s">
        <v>903</v>
      </c>
      <c r="O651" s="247"/>
    </row>
    <row r="652" spans="1:15" ht="12.75">
      <c r="A652" s="256"/>
      <c r="B652" s="260"/>
      <c r="C652" s="539" t="s">
        <v>904</v>
      </c>
      <c r="D652" s="540"/>
      <c r="E652" s="261">
        <v>9.933</v>
      </c>
      <c r="F652" s="262"/>
      <c r="G652" s="263"/>
      <c r="H652" s="264"/>
      <c r="I652" s="258"/>
      <c r="J652" s="265"/>
      <c r="K652" s="258"/>
      <c r="M652" s="259" t="s">
        <v>904</v>
      </c>
      <c r="O652" s="247"/>
    </row>
    <row r="653" spans="1:15" ht="12.75">
      <c r="A653" s="256"/>
      <c r="B653" s="260"/>
      <c r="C653" s="539" t="s">
        <v>603</v>
      </c>
      <c r="D653" s="540"/>
      <c r="E653" s="261">
        <v>11.697</v>
      </c>
      <c r="F653" s="262"/>
      <c r="G653" s="263"/>
      <c r="H653" s="264"/>
      <c r="I653" s="258"/>
      <c r="J653" s="265"/>
      <c r="K653" s="258"/>
      <c r="M653" s="259" t="s">
        <v>603</v>
      </c>
      <c r="O653" s="247"/>
    </row>
    <row r="654" spans="1:15" ht="12.75">
      <c r="A654" s="256"/>
      <c r="B654" s="260"/>
      <c r="C654" s="539" t="s">
        <v>905</v>
      </c>
      <c r="D654" s="540"/>
      <c r="E654" s="261">
        <v>10.5735</v>
      </c>
      <c r="F654" s="262"/>
      <c r="G654" s="263"/>
      <c r="H654" s="264"/>
      <c r="I654" s="258"/>
      <c r="J654" s="265"/>
      <c r="K654" s="258"/>
      <c r="M654" s="259" t="s">
        <v>905</v>
      </c>
      <c r="O654" s="247"/>
    </row>
    <row r="655" spans="1:15" ht="12.75">
      <c r="A655" s="256"/>
      <c r="B655" s="260"/>
      <c r="C655" s="539" t="s">
        <v>906</v>
      </c>
      <c r="D655" s="540"/>
      <c r="E655" s="261">
        <v>7.56</v>
      </c>
      <c r="F655" s="262"/>
      <c r="G655" s="263"/>
      <c r="H655" s="264"/>
      <c r="I655" s="258"/>
      <c r="J655" s="265"/>
      <c r="K655" s="258"/>
      <c r="M655" s="259" t="s">
        <v>906</v>
      </c>
      <c r="O655" s="247"/>
    </row>
    <row r="656" spans="1:15" ht="12.75">
      <c r="A656" s="256"/>
      <c r="B656" s="260"/>
      <c r="C656" s="539" t="s">
        <v>907</v>
      </c>
      <c r="D656" s="540"/>
      <c r="E656" s="261">
        <v>11.97</v>
      </c>
      <c r="F656" s="262"/>
      <c r="G656" s="263"/>
      <c r="H656" s="264"/>
      <c r="I656" s="258"/>
      <c r="J656" s="265"/>
      <c r="K656" s="258"/>
      <c r="M656" s="259" t="s">
        <v>907</v>
      </c>
      <c r="O656" s="247"/>
    </row>
    <row r="657" spans="1:15" ht="12.75">
      <c r="A657" s="256"/>
      <c r="B657" s="260"/>
      <c r="C657" s="539" t="s">
        <v>607</v>
      </c>
      <c r="D657" s="540"/>
      <c r="E657" s="261">
        <v>12.096</v>
      </c>
      <c r="F657" s="262"/>
      <c r="G657" s="263"/>
      <c r="H657" s="264"/>
      <c r="I657" s="258"/>
      <c r="J657" s="265"/>
      <c r="K657" s="258"/>
      <c r="M657" s="259" t="s">
        <v>607</v>
      </c>
      <c r="O657" s="247"/>
    </row>
    <row r="658" spans="1:15" ht="12.75">
      <c r="A658" s="256"/>
      <c r="B658" s="260"/>
      <c r="C658" s="539" t="s">
        <v>608</v>
      </c>
      <c r="D658" s="540"/>
      <c r="E658" s="261">
        <v>13.692</v>
      </c>
      <c r="F658" s="262"/>
      <c r="G658" s="263"/>
      <c r="H658" s="264"/>
      <c r="I658" s="258"/>
      <c r="J658" s="265"/>
      <c r="K658" s="258"/>
      <c r="M658" s="259" t="s">
        <v>608</v>
      </c>
      <c r="O658" s="247"/>
    </row>
    <row r="659" spans="1:80" ht="12.75">
      <c r="A659" s="248">
        <v>141</v>
      </c>
      <c r="B659" s="249" t="s">
        <v>908</v>
      </c>
      <c r="C659" s="250" t="s">
        <v>909</v>
      </c>
      <c r="D659" s="251" t="s">
        <v>181</v>
      </c>
      <c r="E659" s="252">
        <v>190.3591</v>
      </c>
      <c r="F659" s="252"/>
      <c r="G659" s="253">
        <f>E659*F659</f>
        <v>0</v>
      </c>
      <c r="H659" s="254">
        <v>0.0122</v>
      </c>
      <c r="I659" s="255">
        <f>E659*H659</f>
        <v>2.3223810200000004</v>
      </c>
      <c r="J659" s="254"/>
      <c r="K659" s="255">
        <f>E659*J659</f>
        <v>0</v>
      </c>
      <c r="O659" s="247">
        <v>2</v>
      </c>
      <c r="AA659" s="220">
        <v>12</v>
      </c>
      <c r="AB659" s="220">
        <v>0</v>
      </c>
      <c r="AC659" s="220">
        <v>124</v>
      </c>
      <c r="AZ659" s="220">
        <v>2</v>
      </c>
      <c r="BA659" s="220">
        <f>IF(AZ659=1,G659,0)</f>
        <v>0</v>
      </c>
      <c r="BB659" s="220">
        <f>IF(AZ659=2,G659,0)</f>
        <v>0</v>
      </c>
      <c r="BC659" s="220">
        <f>IF(AZ659=3,G659,0)</f>
        <v>0</v>
      </c>
      <c r="BD659" s="220">
        <f>IF(AZ659=4,G659,0)</f>
        <v>0</v>
      </c>
      <c r="BE659" s="220">
        <f>IF(AZ659=5,G659,0)</f>
        <v>0</v>
      </c>
      <c r="CA659" s="247">
        <v>12</v>
      </c>
      <c r="CB659" s="247">
        <v>0</v>
      </c>
    </row>
    <row r="660" spans="1:15" ht="12.75">
      <c r="A660" s="256"/>
      <c r="B660" s="260"/>
      <c r="C660" s="539" t="s">
        <v>910</v>
      </c>
      <c r="D660" s="540"/>
      <c r="E660" s="261">
        <v>190.3591</v>
      </c>
      <c r="F660" s="262"/>
      <c r="G660" s="263"/>
      <c r="H660" s="264"/>
      <c r="I660" s="258"/>
      <c r="J660" s="265"/>
      <c r="K660" s="258"/>
      <c r="M660" s="259" t="s">
        <v>910</v>
      </c>
      <c r="O660" s="247"/>
    </row>
    <row r="661" spans="1:80" ht="12.75">
      <c r="A661" s="248">
        <v>142</v>
      </c>
      <c r="B661" s="249" t="s">
        <v>911</v>
      </c>
      <c r="C661" s="250" t="s">
        <v>912</v>
      </c>
      <c r="D661" s="251" t="s">
        <v>12</v>
      </c>
      <c r="E661" s="252"/>
      <c r="F661" s="252"/>
      <c r="G661" s="253">
        <f>E661*F661</f>
        <v>0</v>
      </c>
      <c r="H661" s="254">
        <v>0</v>
      </c>
      <c r="I661" s="255">
        <f>E661*H661</f>
        <v>0</v>
      </c>
      <c r="J661" s="254"/>
      <c r="K661" s="255">
        <f>E661*J661</f>
        <v>0</v>
      </c>
      <c r="O661" s="247">
        <v>2</v>
      </c>
      <c r="AA661" s="220">
        <v>7</v>
      </c>
      <c r="AB661" s="220">
        <v>1002</v>
      </c>
      <c r="AC661" s="220">
        <v>5</v>
      </c>
      <c r="AZ661" s="220">
        <v>2</v>
      </c>
      <c r="BA661" s="220">
        <f>IF(AZ661=1,G661,0)</f>
        <v>0</v>
      </c>
      <c r="BB661" s="220">
        <f>IF(AZ661=2,G661,0)</f>
        <v>0</v>
      </c>
      <c r="BC661" s="220">
        <f>IF(AZ661=3,G661,0)</f>
        <v>0</v>
      </c>
      <c r="BD661" s="220">
        <f>IF(AZ661=4,G661,0)</f>
        <v>0</v>
      </c>
      <c r="BE661" s="220">
        <f>IF(AZ661=5,G661,0)</f>
        <v>0</v>
      </c>
      <c r="CA661" s="247">
        <v>7</v>
      </c>
      <c r="CB661" s="247">
        <v>1002</v>
      </c>
    </row>
    <row r="662" spans="1:57" ht="12.75">
      <c r="A662" s="266"/>
      <c r="B662" s="267" t="s">
        <v>99</v>
      </c>
      <c r="C662" s="268" t="s">
        <v>897</v>
      </c>
      <c r="D662" s="269"/>
      <c r="E662" s="270"/>
      <c r="F662" s="271"/>
      <c r="G662" s="272">
        <f>SUM(G645:G661)</f>
        <v>0</v>
      </c>
      <c r="H662" s="273"/>
      <c r="I662" s="274">
        <f>SUM(I645:I661)</f>
        <v>3.1637003450000005</v>
      </c>
      <c r="J662" s="273"/>
      <c r="K662" s="274">
        <f>SUM(K645:K661)</f>
        <v>0</v>
      </c>
      <c r="O662" s="247">
        <v>4</v>
      </c>
      <c r="BA662" s="275">
        <f>SUM(BA645:BA661)</f>
        <v>0</v>
      </c>
      <c r="BB662" s="275">
        <f>SUM(BB645:BB661)</f>
        <v>0</v>
      </c>
      <c r="BC662" s="275">
        <f>SUM(BC645:BC661)</f>
        <v>0</v>
      </c>
      <c r="BD662" s="275">
        <f>SUM(BD645:BD661)</f>
        <v>0</v>
      </c>
      <c r="BE662" s="275">
        <f>SUM(BE645:BE661)</f>
        <v>0</v>
      </c>
    </row>
    <row r="663" spans="1:15" ht="12.75">
      <c r="A663" s="237" t="s">
        <v>95</v>
      </c>
      <c r="B663" s="238" t="s">
        <v>913</v>
      </c>
      <c r="C663" s="239" t="s">
        <v>914</v>
      </c>
      <c r="D663" s="240"/>
      <c r="E663" s="241"/>
      <c r="F663" s="241"/>
      <c r="G663" s="242"/>
      <c r="H663" s="243"/>
      <c r="I663" s="244"/>
      <c r="J663" s="245"/>
      <c r="K663" s="246"/>
      <c r="O663" s="247">
        <v>1</v>
      </c>
    </row>
    <row r="664" spans="1:80" ht="12.75">
      <c r="A664" s="248">
        <v>143</v>
      </c>
      <c r="B664" s="249" t="s">
        <v>916</v>
      </c>
      <c r="C664" s="250" t="s">
        <v>917</v>
      </c>
      <c r="D664" s="251" t="s">
        <v>181</v>
      </c>
      <c r="E664" s="252">
        <v>14.42</v>
      </c>
      <c r="F664" s="252"/>
      <c r="G664" s="253">
        <f>E664*F664</f>
        <v>0</v>
      </c>
      <c r="H664" s="254">
        <v>0.00031</v>
      </c>
      <c r="I664" s="255">
        <f>E664*H664</f>
        <v>0.0044702</v>
      </c>
      <c r="J664" s="254">
        <v>0</v>
      </c>
      <c r="K664" s="255">
        <f>E664*J664</f>
        <v>0</v>
      </c>
      <c r="O664" s="247">
        <v>2</v>
      </c>
      <c r="AA664" s="220">
        <v>1</v>
      </c>
      <c r="AB664" s="220">
        <v>7</v>
      </c>
      <c r="AC664" s="220">
        <v>7</v>
      </c>
      <c r="AZ664" s="220">
        <v>2</v>
      </c>
      <c r="BA664" s="220">
        <f>IF(AZ664=1,G664,0)</f>
        <v>0</v>
      </c>
      <c r="BB664" s="220">
        <f>IF(AZ664=2,G664,0)</f>
        <v>0</v>
      </c>
      <c r="BC664" s="220">
        <f>IF(AZ664=3,G664,0)</f>
        <v>0</v>
      </c>
      <c r="BD664" s="220">
        <f>IF(AZ664=4,G664,0)</f>
        <v>0</v>
      </c>
      <c r="BE664" s="220">
        <f>IF(AZ664=5,G664,0)</f>
        <v>0</v>
      </c>
      <c r="CA664" s="247">
        <v>1</v>
      </c>
      <c r="CB664" s="247">
        <v>7</v>
      </c>
    </row>
    <row r="665" spans="1:15" ht="12.75">
      <c r="A665" s="256"/>
      <c r="B665" s="260"/>
      <c r="C665" s="539" t="s">
        <v>918</v>
      </c>
      <c r="D665" s="540"/>
      <c r="E665" s="261">
        <v>13.02</v>
      </c>
      <c r="F665" s="262"/>
      <c r="G665" s="263"/>
      <c r="H665" s="264"/>
      <c r="I665" s="258"/>
      <c r="J665" s="265"/>
      <c r="K665" s="258"/>
      <c r="M665" s="259" t="s">
        <v>918</v>
      </c>
      <c r="O665" s="247"/>
    </row>
    <row r="666" spans="1:15" ht="12.75">
      <c r="A666" s="256"/>
      <c r="B666" s="260"/>
      <c r="C666" s="539" t="s">
        <v>919</v>
      </c>
      <c r="D666" s="540"/>
      <c r="E666" s="261">
        <v>1.4</v>
      </c>
      <c r="F666" s="262"/>
      <c r="G666" s="263"/>
      <c r="H666" s="264"/>
      <c r="I666" s="258"/>
      <c r="J666" s="265"/>
      <c r="K666" s="258"/>
      <c r="M666" s="259" t="s">
        <v>919</v>
      </c>
      <c r="O666" s="247"/>
    </row>
    <row r="667" spans="1:80" ht="12.75">
      <c r="A667" s="248">
        <v>144</v>
      </c>
      <c r="B667" s="249" t="s">
        <v>920</v>
      </c>
      <c r="C667" s="250" t="s">
        <v>921</v>
      </c>
      <c r="D667" s="251" t="s">
        <v>181</v>
      </c>
      <c r="E667" s="252">
        <v>7.31</v>
      </c>
      <c r="F667" s="252"/>
      <c r="G667" s="253">
        <f>E667*F667</f>
        <v>0</v>
      </c>
      <c r="H667" s="254">
        <v>0.00013</v>
      </c>
      <c r="I667" s="255">
        <f>E667*H667</f>
        <v>0.0009502999999999998</v>
      </c>
      <c r="J667" s="254">
        <v>0</v>
      </c>
      <c r="K667" s="255">
        <f>E667*J667</f>
        <v>0</v>
      </c>
      <c r="O667" s="247">
        <v>2</v>
      </c>
      <c r="AA667" s="220">
        <v>1</v>
      </c>
      <c r="AB667" s="220">
        <v>7</v>
      </c>
      <c r="AC667" s="220">
        <v>7</v>
      </c>
      <c r="AZ667" s="220">
        <v>2</v>
      </c>
      <c r="BA667" s="220">
        <f>IF(AZ667=1,G667,0)</f>
        <v>0</v>
      </c>
      <c r="BB667" s="220">
        <f>IF(AZ667=2,G667,0)</f>
        <v>0</v>
      </c>
      <c r="BC667" s="220">
        <f>IF(AZ667=3,G667,0)</f>
        <v>0</v>
      </c>
      <c r="BD667" s="220">
        <f>IF(AZ667=4,G667,0)</f>
        <v>0</v>
      </c>
      <c r="BE667" s="220">
        <f>IF(AZ667=5,G667,0)</f>
        <v>0</v>
      </c>
      <c r="CA667" s="247">
        <v>1</v>
      </c>
      <c r="CB667" s="247">
        <v>7</v>
      </c>
    </row>
    <row r="668" spans="1:15" ht="12.75">
      <c r="A668" s="256"/>
      <c r="B668" s="260"/>
      <c r="C668" s="539" t="s">
        <v>471</v>
      </c>
      <c r="D668" s="540"/>
      <c r="E668" s="261">
        <v>7.31</v>
      </c>
      <c r="F668" s="262"/>
      <c r="G668" s="263"/>
      <c r="H668" s="264"/>
      <c r="I668" s="258"/>
      <c r="J668" s="265"/>
      <c r="K668" s="258"/>
      <c r="M668" s="259" t="s">
        <v>471</v>
      </c>
      <c r="O668" s="247"/>
    </row>
    <row r="669" spans="1:57" ht="12.75">
      <c r="A669" s="266"/>
      <c r="B669" s="267" t="s">
        <v>99</v>
      </c>
      <c r="C669" s="268" t="s">
        <v>915</v>
      </c>
      <c r="D669" s="269"/>
      <c r="E669" s="270"/>
      <c r="F669" s="271"/>
      <c r="G669" s="272">
        <f>SUM(G663:G668)</f>
        <v>0</v>
      </c>
      <c r="H669" s="273"/>
      <c r="I669" s="274">
        <f>SUM(I663:I668)</f>
        <v>0.0054205</v>
      </c>
      <c r="J669" s="273"/>
      <c r="K669" s="274">
        <f>SUM(K663:K668)</f>
        <v>0</v>
      </c>
      <c r="O669" s="247">
        <v>4</v>
      </c>
      <c r="BA669" s="275">
        <f>SUM(BA663:BA668)</f>
        <v>0</v>
      </c>
      <c r="BB669" s="275">
        <f>SUM(BB663:BB668)</f>
        <v>0</v>
      </c>
      <c r="BC669" s="275">
        <f>SUM(BC663:BC668)</f>
        <v>0</v>
      </c>
      <c r="BD669" s="275">
        <f>SUM(BD663:BD668)</f>
        <v>0</v>
      </c>
      <c r="BE669" s="275">
        <f>SUM(BE663:BE668)</f>
        <v>0</v>
      </c>
    </row>
    <row r="670" spans="1:15" ht="12.75">
      <c r="A670" s="237" t="s">
        <v>95</v>
      </c>
      <c r="B670" s="238" t="s">
        <v>922</v>
      </c>
      <c r="C670" s="239" t="s">
        <v>923</v>
      </c>
      <c r="D670" s="240"/>
      <c r="E670" s="241"/>
      <c r="F670" s="241"/>
      <c r="G670" s="242"/>
      <c r="H670" s="243"/>
      <c r="I670" s="244"/>
      <c r="J670" s="245"/>
      <c r="K670" s="246"/>
      <c r="O670" s="247">
        <v>1</v>
      </c>
    </row>
    <row r="671" spans="1:80" ht="12.75">
      <c r="A671" s="248">
        <v>145</v>
      </c>
      <c r="B671" s="249" t="s">
        <v>925</v>
      </c>
      <c r="C671" s="250" t="s">
        <v>926</v>
      </c>
      <c r="D671" s="251" t="s">
        <v>181</v>
      </c>
      <c r="E671" s="252">
        <v>95.7</v>
      </c>
      <c r="F671" s="252"/>
      <c r="G671" s="253">
        <f>E671*F671</f>
        <v>0</v>
      </c>
      <c r="H671" s="254">
        <v>5E-05</v>
      </c>
      <c r="I671" s="255">
        <f>E671*H671</f>
        <v>0.004785</v>
      </c>
      <c r="J671" s="254">
        <v>0</v>
      </c>
      <c r="K671" s="255">
        <f>E671*J671</f>
        <v>0</v>
      </c>
      <c r="O671" s="247">
        <v>2</v>
      </c>
      <c r="AA671" s="220">
        <v>1</v>
      </c>
      <c r="AB671" s="220">
        <v>7</v>
      </c>
      <c r="AC671" s="220">
        <v>7</v>
      </c>
      <c r="AZ671" s="220">
        <v>2</v>
      </c>
      <c r="BA671" s="220">
        <f>IF(AZ671=1,G671,0)</f>
        <v>0</v>
      </c>
      <c r="BB671" s="220">
        <f>IF(AZ671=2,G671,0)</f>
        <v>0</v>
      </c>
      <c r="BC671" s="220">
        <f>IF(AZ671=3,G671,0)</f>
        <v>0</v>
      </c>
      <c r="BD671" s="220">
        <f>IF(AZ671=4,G671,0)</f>
        <v>0</v>
      </c>
      <c r="BE671" s="220">
        <f>IF(AZ671=5,G671,0)</f>
        <v>0</v>
      </c>
      <c r="CA671" s="247">
        <v>1</v>
      </c>
      <c r="CB671" s="247">
        <v>7</v>
      </c>
    </row>
    <row r="672" spans="1:15" ht="12.75">
      <c r="A672" s="256"/>
      <c r="B672" s="260"/>
      <c r="C672" s="539" t="s">
        <v>927</v>
      </c>
      <c r="D672" s="540"/>
      <c r="E672" s="261">
        <v>95.7</v>
      </c>
      <c r="F672" s="262"/>
      <c r="G672" s="263"/>
      <c r="H672" s="264"/>
      <c r="I672" s="258"/>
      <c r="J672" s="265"/>
      <c r="K672" s="258"/>
      <c r="M672" s="259" t="s">
        <v>927</v>
      </c>
      <c r="O672" s="247"/>
    </row>
    <row r="673" spans="1:80" ht="12.75">
      <c r="A673" s="248">
        <v>146</v>
      </c>
      <c r="B673" s="249" t="s">
        <v>928</v>
      </c>
      <c r="C673" s="250" t="s">
        <v>929</v>
      </c>
      <c r="D673" s="251" t="s">
        <v>181</v>
      </c>
      <c r="E673" s="252">
        <v>95.7</v>
      </c>
      <c r="F673" s="252"/>
      <c r="G673" s="253">
        <f>E673*F673</f>
        <v>0</v>
      </c>
      <c r="H673" s="254">
        <v>0.0003</v>
      </c>
      <c r="I673" s="255">
        <f>E673*H673</f>
        <v>0.02871</v>
      </c>
      <c r="J673" s="254">
        <v>0</v>
      </c>
      <c r="K673" s="255">
        <f>E673*J673</f>
        <v>0</v>
      </c>
      <c r="O673" s="247">
        <v>2</v>
      </c>
      <c r="AA673" s="220">
        <v>1</v>
      </c>
      <c r="AB673" s="220">
        <v>7</v>
      </c>
      <c r="AC673" s="220">
        <v>7</v>
      </c>
      <c r="AZ673" s="220">
        <v>2</v>
      </c>
      <c r="BA673" s="220">
        <f>IF(AZ673=1,G673,0)</f>
        <v>0</v>
      </c>
      <c r="BB673" s="220">
        <f>IF(AZ673=2,G673,0)</f>
        <v>0</v>
      </c>
      <c r="BC673" s="220">
        <f>IF(AZ673=3,G673,0)</f>
        <v>0</v>
      </c>
      <c r="BD673" s="220">
        <f>IF(AZ673=4,G673,0)</f>
        <v>0</v>
      </c>
      <c r="BE673" s="220">
        <f>IF(AZ673=5,G673,0)</f>
        <v>0</v>
      </c>
      <c r="CA673" s="247">
        <v>1</v>
      </c>
      <c r="CB673" s="247">
        <v>7</v>
      </c>
    </row>
    <row r="674" spans="1:80" ht="12.75">
      <c r="A674" s="248">
        <v>147</v>
      </c>
      <c r="B674" s="249" t="s">
        <v>930</v>
      </c>
      <c r="C674" s="250" t="s">
        <v>931</v>
      </c>
      <c r="D674" s="251" t="s">
        <v>181</v>
      </c>
      <c r="E674" s="252">
        <v>200.162</v>
      </c>
      <c r="F674" s="252"/>
      <c r="G674" s="253">
        <f>E674*F674</f>
        <v>0</v>
      </c>
      <c r="H674" s="254">
        <v>0.00015</v>
      </c>
      <c r="I674" s="255">
        <f>E674*H674</f>
        <v>0.030024299999999997</v>
      </c>
      <c r="J674" s="254">
        <v>0</v>
      </c>
      <c r="K674" s="255">
        <f>E674*J674</f>
        <v>0</v>
      </c>
      <c r="O674" s="247">
        <v>2</v>
      </c>
      <c r="AA674" s="220">
        <v>1</v>
      </c>
      <c r="AB674" s="220">
        <v>7</v>
      </c>
      <c r="AC674" s="220">
        <v>7</v>
      </c>
      <c r="AZ674" s="220">
        <v>2</v>
      </c>
      <c r="BA674" s="220">
        <f>IF(AZ674=1,G674,0)</f>
        <v>0</v>
      </c>
      <c r="BB674" s="220">
        <f>IF(AZ674=2,G674,0)</f>
        <v>0</v>
      </c>
      <c r="BC674" s="220">
        <f>IF(AZ674=3,G674,0)</f>
        <v>0</v>
      </c>
      <c r="BD674" s="220">
        <f>IF(AZ674=4,G674,0)</f>
        <v>0</v>
      </c>
      <c r="BE674" s="220">
        <f>IF(AZ674=5,G674,0)</f>
        <v>0</v>
      </c>
      <c r="CA674" s="247">
        <v>1</v>
      </c>
      <c r="CB674" s="247">
        <v>7</v>
      </c>
    </row>
    <row r="675" spans="1:15" ht="12.75">
      <c r="A675" s="256"/>
      <c r="B675" s="260"/>
      <c r="C675" s="539" t="s">
        <v>932</v>
      </c>
      <c r="D675" s="540"/>
      <c r="E675" s="261">
        <v>200.162</v>
      </c>
      <c r="F675" s="262"/>
      <c r="G675" s="263"/>
      <c r="H675" s="264"/>
      <c r="I675" s="258"/>
      <c r="J675" s="265"/>
      <c r="K675" s="258"/>
      <c r="M675" s="287">
        <v>200162</v>
      </c>
      <c r="O675" s="247"/>
    </row>
    <row r="676" spans="1:57" ht="12.75">
      <c r="A676" s="266"/>
      <c r="B676" s="267" t="s">
        <v>99</v>
      </c>
      <c r="C676" s="268" t="s">
        <v>924</v>
      </c>
      <c r="D676" s="269"/>
      <c r="E676" s="270"/>
      <c r="F676" s="271"/>
      <c r="G676" s="272">
        <f>SUM(G670:G675)</f>
        <v>0</v>
      </c>
      <c r="H676" s="273"/>
      <c r="I676" s="274">
        <f>SUM(I670:I675)</f>
        <v>0.0635193</v>
      </c>
      <c r="J676" s="273"/>
      <c r="K676" s="274">
        <f>SUM(K670:K675)</f>
        <v>0</v>
      </c>
      <c r="O676" s="247">
        <v>4</v>
      </c>
      <c r="BA676" s="275">
        <f>SUM(BA670:BA675)</f>
        <v>0</v>
      </c>
      <c r="BB676" s="275">
        <f>SUM(BB670:BB675)</f>
        <v>0</v>
      </c>
      <c r="BC676" s="275">
        <f>SUM(BC670:BC675)</f>
        <v>0</v>
      </c>
      <c r="BD676" s="275">
        <f>SUM(BD670:BD675)</f>
        <v>0</v>
      </c>
      <c r="BE676" s="275">
        <f>SUM(BE670:BE675)</f>
        <v>0</v>
      </c>
    </row>
    <row r="677" ht="12.75">
      <c r="E677" s="220"/>
    </row>
    <row r="678" ht="12.75">
      <c r="E678" s="220"/>
    </row>
    <row r="679" ht="12.75">
      <c r="E679" s="220"/>
    </row>
    <row r="680" ht="12.75">
      <c r="E680" s="220"/>
    </row>
    <row r="681" ht="12.75">
      <c r="E681" s="220"/>
    </row>
    <row r="682" ht="12.75">
      <c r="E682" s="220"/>
    </row>
    <row r="683" ht="12.75">
      <c r="E683" s="220"/>
    </row>
    <row r="684" ht="12.75">
      <c r="E684" s="220"/>
    </row>
    <row r="685" ht="12.75">
      <c r="E685" s="220"/>
    </row>
    <row r="686" ht="12.75">
      <c r="E686" s="220"/>
    </row>
    <row r="687" ht="12.75">
      <c r="E687" s="220"/>
    </row>
    <row r="688" ht="12.75">
      <c r="E688" s="220"/>
    </row>
    <row r="689" ht="12.75">
      <c r="E689" s="220"/>
    </row>
    <row r="690" ht="12.75">
      <c r="E690" s="220"/>
    </row>
    <row r="691" ht="12.75">
      <c r="E691" s="220"/>
    </row>
    <row r="692" ht="12.75">
      <c r="E692" s="220"/>
    </row>
    <row r="693" ht="12.75">
      <c r="E693" s="220"/>
    </row>
    <row r="694" ht="12.75">
      <c r="E694" s="220"/>
    </row>
    <row r="695" ht="12.75">
      <c r="E695" s="220"/>
    </row>
    <row r="696" ht="12.75">
      <c r="E696" s="220"/>
    </row>
    <row r="697" ht="12.75">
      <c r="E697" s="220"/>
    </row>
    <row r="698" ht="12.75">
      <c r="E698" s="220"/>
    </row>
    <row r="699" ht="12.75">
      <c r="E699" s="220"/>
    </row>
    <row r="700" spans="1:7" ht="12.75">
      <c r="A700" s="265"/>
      <c r="B700" s="265"/>
      <c r="C700" s="265"/>
      <c r="D700" s="265"/>
      <c r="E700" s="265"/>
      <c r="F700" s="265"/>
      <c r="G700" s="265"/>
    </row>
    <row r="701" spans="1:7" ht="12.75">
      <c r="A701" s="265"/>
      <c r="B701" s="265"/>
      <c r="C701" s="265"/>
      <c r="D701" s="265"/>
      <c r="E701" s="265"/>
      <c r="F701" s="265"/>
      <c r="G701" s="265"/>
    </row>
    <row r="702" spans="1:7" ht="12.75">
      <c r="A702" s="265"/>
      <c r="B702" s="265"/>
      <c r="C702" s="265"/>
      <c r="D702" s="265"/>
      <c r="E702" s="265"/>
      <c r="F702" s="265"/>
      <c r="G702" s="265"/>
    </row>
    <row r="703" spans="1:7" ht="12.75">
      <c r="A703" s="265"/>
      <c r="B703" s="265"/>
      <c r="C703" s="265"/>
      <c r="D703" s="265"/>
      <c r="E703" s="265"/>
      <c r="F703" s="265"/>
      <c r="G703" s="265"/>
    </row>
    <row r="704" ht="12.75">
      <c r="E704" s="220"/>
    </row>
    <row r="705" ht="12.75">
      <c r="E705" s="220"/>
    </row>
    <row r="706" ht="12.75">
      <c r="E706" s="220"/>
    </row>
    <row r="707" ht="12.75">
      <c r="E707" s="220"/>
    </row>
    <row r="708" ht="12.75">
      <c r="E708" s="220"/>
    </row>
    <row r="709" ht="12.75">
      <c r="E709" s="220"/>
    </row>
    <row r="710" ht="12.75">
      <c r="E710" s="220"/>
    </row>
    <row r="711" ht="12.75">
      <c r="E711" s="220"/>
    </row>
    <row r="712" ht="12.75">
      <c r="E712" s="220"/>
    </row>
    <row r="713" ht="12.75">
      <c r="E713" s="220"/>
    </row>
    <row r="714" ht="12.75">
      <c r="E714" s="220"/>
    </row>
    <row r="715" ht="12.75">
      <c r="E715" s="220"/>
    </row>
    <row r="716" ht="12.75">
      <c r="E716" s="220"/>
    </row>
    <row r="717" ht="12.75">
      <c r="E717" s="220"/>
    </row>
    <row r="718" ht="12.75">
      <c r="E718" s="220"/>
    </row>
    <row r="719" ht="12.75">
      <c r="E719" s="220"/>
    </row>
    <row r="720" ht="12.75">
      <c r="E720" s="220"/>
    </row>
    <row r="721" ht="12.75">
      <c r="E721" s="220"/>
    </row>
    <row r="722" ht="12.75">
      <c r="E722" s="220"/>
    </row>
    <row r="723" ht="12.75">
      <c r="E723" s="220"/>
    </row>
    <row r="724" ht="12.75">
      <c r="E724" s="220"/>
    </row>
    <row r="725" ht="12.75">
      <c r="E725" s="220"/>
    </row>
    <row r="726" ht="12.75">
      <c r="E726" s="220"/>
    </row>
    <row r="727" ht="12.75">
      <c r="E727" s="220"/>
    </row>
    <row r="728" ht="12.75">
      <c r="E728" s="220"/>
    </row>
    <row r="729" ht="12.75">
      <c r="E729" s="220"/>
    </row>
    <row r="730" ht="12.75">
      <c r="E730" s="220"/>
    </row>
    <row r="731" ht="12.75">
      <c r="E731" s="220"/>
    </row>
    <row r="732" ht="12.75">
      <c r="E732" s="220"/>
    </row>
    <row r="733" ht="12.75">
      <c r="E733" s="220"/>
    </row>
    <row r="734" ht="12.75">
      <c r="E734" s="220"/>
    </row>
    <row r="735" spans="1:2" ht="12.75">
      <c r="A735" s="276"/>
      <c r="B735" s="276"/>
    </row>
    <row r="736" spans="1:7" ht="12.75">
      <c r="A736" s="265"/>
      <c r="B736" s="265"/>
      <c r="C736" s="277"/>
      <c r="D736" s="277"/>
      <c r="E736" s="278"/>
      <c r="F736" s="277"/>
      <c r="G736" s="279"/>
    </row>
    <row r="737" spans="1:7" ht="12.75">
      <c r="A737" s="280"/>
      <c r="B737" s="280"/>
      <c r="C737" s="265"/>
      <c r="D737" s="265"/>
      <c r="E737" s="281"/>
      <c r="F737" s="265"/>
      <c r="G737" s="265"/>
    </row>
    <row r="738" spans="1:7" ht="12.75">
      <c r="A738" s="265"/>
      <c r="B738" s="265"/>
      <c r="C738" s="265"/>
      <c r="D738" s="265"/>
      <c r="E738" s="281"/>
      <c r="F738" s="265"/>
      <c r="G738" s="265"/>
    </row>
    <row r="739" spans="1:7" ht="12.75">
      <c r="A739" s="265"/>
      <c r="B739" s="265"/>
      <c r="C739" s="265"/>
      <c r="D739" s="265"/>
      <c r="E739" s="281"/>
      <c r="F739" s="265"/>
      <c r="G739" s="265"/>
    </row>
    <row r="740" spans="1:7" ht="12.75">
      <c r="A740" s="265"/>
      <c r="B740" s="265"/>
      <c r="C740" s="265"/>
      <c r="D740" s="265"/>
      <c r="E740" s="281"/>
      <c r="F740" s="265"/>
      <c r="G740" s="265"/>
    </row>
    <row r="741" spans="1:7" ht="12.75">
      <c r="A741" s="265"/>
      <c r="B741" s="265"/>
      <c r="C741" s="265"/>
      <c r="D741" s="265"/>
      <c r="E741" s="281"/>
      <c r="F741" s="265"/>
      <c r="G741" s="265"/>
    </row>
    <row r="742" spans="1:7" ht="12.75">
      <c r="A742" s="265"/>
      <c r="B742" s="265"/>
      <c r="C742" s="265"/>
      <c r="D742" s="265"/>
      <c r="E742" s="281"/>
      <c r="F742" s="265"/>
      <c r="G742" s="265"/>
    </row>
    <row r="743" spans="1:7" ht="12.75">
      <c r="A743" s="265"/>
      <c r="B743" s="265"/>
      <c r="C743" s="265"/>
      <c r="D743" s="265"/>
      <c r="E743" s="281"/>
      <c r="F743" s="265"/>
      <c r="G743" s="265"/>
    </row>
    <row r="744" spans="1:7" ht="12.75">
      <c r="A744" s="265"/>
      <c r="B744" s="265"/>
      <c r="C744" s="265"/>
      <c r="D744" s="265"/>
      <c r="E744" s="281"/>
      <c r="F744" s="265"/>
      <c r="G744" s="265"/>
    </row>
    <row r="745" spans="1:7" ht="12.75">
      <c r="A745" s="265"/>
      <c r="B745" s="265"/>
      <c r="C745" s="265"/>
      <c r="D745" s="265"/>
      <c r="E745" s="281"/>
      <c r="F745" s="265"/>
      <c r="G745" s="265"/>
    </row>
    <row r="746" spans="1:7" ht="12.75">
      <c r="A746" s="265"/>
      <c r="B746" s="265"/>
      <c r="C746" s="265"/>
      <c r="D746" s="265"/>
      <c r="E746" s="281"/>
      <c r="F746" s="265"/>
      <c r="G746" s="265"/>
    </row>
    <row r="747" spans="1:7" ht="12.75">
      <c r="A747" s="265"/>
      <c r="B747" s="265"/>
      <c r="C747" s="265"/>
      <c r="D747" s="265"/>
      <c r="E747" s="281"/>
      <c r="F747" s="265"/>
      <c r="G747" s="265"/>
    </row>
    <row r="748" spans="1:7" ht="12.75">
      <c r="A748" s="265"/>
      <c r="B748" s="265"/>
      <c r="C748" s="265"/>
      <c r="D748" s="265"/>
      <c r="E748" s="281"/>
      <c r="F748" s="265"/>
      <c r="G748" s="265"/>
    </row>
    <row r="749" spans="1:7" ht="12.75">
      <c r="A749" s="265"/>
      <c r="B749" s="265"/>
      <c r="C749" s="265"/>
      <c r="D749" s="265"/>
      <c r="E749" s="281"/>
      <c r="F749" s="265"/>
      <c r="G749" s="265"/>
    </row>
  </sheetData>
  <mergeCells count="481">
    <mergeCell ref="C672:D672"/>
    <mergeCell ref="C675:D675"/>
    <mergeCell ref="C665:D665"/>
    <mergeCell ref="C666:D666"/>
    <mergeCell ref="C668:D668"/>
    <mergeCell ref="C654:D654"/>
    <mergeCell ref="C655:D655"/>
    <mergeCell ref="C656:D656"/>
    <mergeCell ref="C657:D657"/>
    <mergeCell ref="C658:D658"/>
    <mergeCell ref="C660:D660"/>
    <mergeCell ref="C642:D642"/>
    <mergeCell ref="C647:G647"/>
    <mergeCell ref="C648:D648"/>
    <mergeCell ref="C649:D649"/>
    <mergeCell ref="C650:D650"/>
    <mergeCell ref="C651:D651"/>
    <mergeCell ref="C652:D652"/>
    <mergeCell ref="C653:D653"/>
    <mergeCell ref="C635:D635"/>
    <mergeCell ref="C636:D636"/>
    <mergeCell ref="C637:D637"/>
    <mergeCell ref="C638:D638"/>
    <mergeCell ref="C639:D639"/>
    <mergeCell ref="C641:D641"/>
    <mergeCell ref="C629:D629"/>
    <mergeCell ref="C630:D630"/>
    <mergeCell ref="C631:D631"/>
    <mergeCell ref="C632:D632"/>
    <mergeCell ref="C633:D633"/>
    <mergeCell ref="C634:D634"/>
    <mergeCell ref="C622:G622"/>
    <mergeCell ref="C624:D624"/>
    <mergeCell ref="C625:D625"/>
    <mergeCell ref="C626:D626"/>
    <mergeCell ref="C627:D627"/>
    <mergeCell ref="C628:D628"/>
    <mergeCell ref="C605:G605"/>
    <mergeCell ref="C606:G606"/>
    <mergeCell ref="C607:D607"/>
    <mergeCell ref="C615:G615"/>
    <mergeCell ref="C616:D616"/>
    <mergeCell ref="C617:D617"/>
    <mergeCell ref="C618:D618"/>
    <mergeCell ref="C619:D619"/>
    <mergeCell ref="C598:G598"/>
    <mergeCell ref="C599:G599"/>
    <mergeCell ref="C600:G600"/>
    <mergeCell ref="C601:G601"/>
    <mergeCell ref="C602:G602"/>
    <mergeCell ref="C603:D603"/>
    <mergeCell ref="C591:G591"/>
    <mergeCell ref="C592:G592"/>
    <mergeCell ref="C593:G593"/>
    <mergeCell ref="C594:G594"/>
    <mergeCell ref="C595:G595"/>
    <mergeCell ref="C597:G597"/>
    <mergeCell ref="C584:G584"/>
    <mergeCell ref="C585:G585"/>
    <mergeCell ref="C586:G586"/>
    <mergeCell ref="C587:G587"/>
    <mergeCell ref="C588:D588"/>
    <mergeCell ref="C590:G590"/>
    <mergeCell ref="C577:G577"/>
    <mergeCell ref="C578:D578"/>
    <mergeCell ref="C580:G580"/>
    <mergeCell ref="C581:G581"/>
    <mergeCell ref="C582:G582"/>
    <mergeCell ref="C583:G583"/>
    <mergeCell ref="C570:D570"/>
    <mergeCell ref="C572:G572"/>
    <mergeCell ref="C573:G573"/>
    <mergeCell ref="C574:G574"/>
    <mergeCell ref="C575:G575"/>
    <mergeCell ref="C576:G576"/>
    <mergeCell ref="C563:D563"/>
    <mergeCell ref="C565:G565"/>
    <mergeCell ref="C566:G566"/>
    <mergeCell ref="C567:G567"/>
    <mergeCell ref="C568:G568"/>
    <mergeCell ref="C569:G569"/>
    <mergeCell ref="C550:G550"/>
    <mergeCell ref="C551:G551"/>
    <mergeCell ref="C552:G552"/>
    <mergeCell ref="C553:D553"/>
    <mergeCell ref="C559:G559"/>
    <mergeCell ref="C560:G560"/>
    <mergeCell ref="C561:G561"/>
    <mergeCell ref="C562:G562"/>
    <mergeCell ref="C543:G543"/>
    <mergeCell ref="C544:G544"/>
    <mergeCell ref="C545:G545"/>
    <mergeCell ref="C546:G546"/>
    <mergeCell ref="C547:G547"/>
    <mergeCell ref="C548:D548"/>
    <mergeCell ref="C537:G537"/>
    <mergeCell ref="C538:G538"/>
    <mergeCell ref="C539:G539"/>
    <mergeCell ref="C540:G540"/>
    <mergeCell ref="C541:G541"/>
    <mergeCell ref="C542:G542"/>
    <mergeCell ref="C530:G530"/>
    <mergeCell ref="C531:G531"/>
    <mergeCell ref="C532:G532"/>
    <mergeCell ref="C533:G533"/>
    <mergeCell ref="C534:G534"/>
    <mergeCell ref="C535:D535"/>
    <mergeCell ref="C524:G524"/>
    <mergeCell ref="C525:G525"/>
    <mergeCell ref="C526:G526"/>
    <mergeCell ref="C527:G527"/>
    <mergeCell ref="C528:G528"/>
    <mergeCell ref="C529:G529"/>
    <mergeCell ref="C517:G517"/>
    <mergeCell ref="C518:G518"/>
    <mergeCell ref="C519:G519"/>
    <mergeCell ref="C520:D520"/>
    <mergeCell ref="C521:D521"/>
    <mergeCell ref="C522:D522"/>
    <mergeCell ref="C503:G503"/>
    <mergeCell ref="C504:D504"/>
    <mergeCell ref="C509:G509"/>
    <mergeCell ref="C510:D510"/>
    <mergeCell ref="C511:D511"/>
    <mergeCell ref="C513:G513"/>
    <mergeCell ref="C514:D514"/>
    <mergeCell ref="C515:D515"/>
    <mergeCell ref="C496:G496"/>
    <mergeCell ref="C497:G497"/>
    <mergeCell ref="C498:G498"/>
    <mergeCell ref="C499:G499"/>
    <mergeCell ref="C500:D500"/>
    <mergeCell ref="C502:G502"/>
    <mergeCell ref="C481:D481"/>
    <mergeCell ref="C486:G486"/>
    <mergeCell ref="C487:D487"/>
    <mergeCell ref="C489:G489"/>
    <mergeCell ref="C490:D490"/>
    <mergeCell ref="C492:G492"/>
    <mergeCell ref="C493:D493"/>
    <mergeCell ref="C495:G495"/>
    <mergeCell ref="C468:D468"/>
    <mergeCell ref="C473:D473"/>
    <mergeCell ref="C474:D474"/>
    <mergeCell ref="C475:D475"/>
    <mergeCell ref="C476:D476"/>
    <mergeCell ref="C477:D477"/>
    <mergeCell ref="C478:D478"/>
    <mergeCell ref="C479:D479"/>
    <mergeCell ref="C458:D458"/>
    <mergeCell ref="C460:D460"/>
    <mergeCell ref="C462:G462"/>
    <mergeCell ref="C463:D463"/>
    <mergeCell ref="C465:G465"/>
    <mergeCell ref="C467:D467"/>
    <mergeCell ref="C443:D443"/>
    <mergeCell ref="C448:D448"/>
    <mergeCell ref="C449:D449"/>
    <mergeCell ref="C453:G453"/>
    <mergeCell ref="C454:G454"/>
    <mergeCell ref="C455:G455"/>
    <mergeCell ref="C456:G456"/>
    <mergeCell ref="C457:G457"/>
    <mergeCell ref="C435:D435"/>
    <mergeCell ref="C436:D436"/>
    <mergeCell ref="C438:D438"/>
    <mergeCell ref="C440:D440"/>
    <mergeCell ref="C441:D441"/>
    <mergeCell ref="C442:D442"/>
    <mergeCell ref="C428:D428"/>
    <mergeCell ref="C429:D429"/>
    <mergeCell ref="C430:D430"/>
    <mergeCell ref="C432:D432"/>
    <mergeCell ref="C433:D433"/>
    <mergeCell ref="C434:D434"/>
    <mergeCell ref="C418:D418"/>
    <mergeCell ref="C419:D419"/>
    <mergeCell ref="C421:D421"/>
    <mergeCell ref="C423:D423"/>
    <mergeCell ref="C425:D425"/>
    <mergeCell ref="C427:D427"/>
    <mergeCell ref="C411:D411"/>
    <mergeCell ref="C412:D412"/>
    <mergeCell ref="C413:D413"/>
    <mergeCell ref="C414:D414"/>
    <mergeCell ref="C415:D415"/>
    <mergeCell ref="C417:D417"/>
    <mergeCell ref="C404:D404"/>
    <mergeCell ref="C405:D405"/>
    <mergeCell ref="C406:D406"/>
    <mergeCell ref="C407:D407"/>
    <mergeCell ref="C408:D408"/>
    <mergeCell ref="C409:D409"/>
    <mergeCell ref="C395:D395"/>
    <mergeCell ref="C396:D396"/>
    <mergeCell ref="C397:D397"/>
    <mergeCell ref="C399:D399"/>
    <mergeCell ref="C400:D400"/>
    <mergeCell ref="C403:D403"/>
    <mergeCell ref="C388:D388"/>
    <mergeCell ref="C389:D389"/>
    <mergeCell ref="C390:D390"/>
    <mergeCell ref="C392:D392"/>
    <mergeCell ref="C393:D393"/>
    <mergeCell ref="C394:D394"/>
    <mergeCell ref="C380:D380"/>
    <mergeCell ref="C381:D381"/>
    <mergeCell ref="C382:D382"/>
    <mergeCell ref="C383:D383"/>
    <mergeCell ref="C385:D385"/>
    <mergeCell ref="C387:D387"/>
    <mergeCell ref="C374:D374"/>
    <mergeCell ref="C375:D375"/>
    <mergeCell ref="C376:D376"/>
    <mergeCell ref="C377:D377"/>
    <mergeCell ref="C378:D378"/>
    <mergeCell ref="C379:D379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54:D354"/>
    <mergeCell ref="C355:D355"/>
    <mergeCell ref="C356:D356"/>
    <mergeCell ref="C357:D357"/>
    <mergeCell ref="C358:D358"/>
    <mergeCell ref="C359:D359"/>
    <mergeCell ref="C360:D360"/>
    <mergeCell ref="C345:D345"/>
    <mergeCell ref="C346:D346"/>
    <mergeCell ref="C347:D347"/>
    <mergeCell ref="C348:D348"/>
    <mergeCell ref="C349:D349"/>
    <mergeCell ref="C339:D339"/>
    <mergeCell ref="C340:D340"/>
    <mergeCell ref="C341:D341"/>
    <mergeCell ref="C342:D342"/>
    <mergeCell ref="C343:D343"/>
    <mergeCell ref="C344:D344"/>
    <mergeCell ref="C332:D332"/>
    <mergeCell ref="C333:D333"/>
    <mergeCell ref="C334:D334"/>
    <mergeCell ref="C335:D335"/>
    <mergeCell ref="C336:D336"/>
    <mergeCell ref="C338:D338"/>
    <mergeCell ref="C326:D326"/>
    <mergeCell ref="C327:D327"/>
    <mergeCell ref="C328:D328"/>
    <mergeCell ref="C329:D329"/>
    <mergeCell ref="C330:D330"/>
    <mergeCell ref="C331:D331"/>
    <mergeCell ref="C310:D310"/>
    <mergeCell ref="C312:D312"/>
    <mergeCell ref="C315:D315"/>
    <mergeCell ref="C302:G302"/>
    <mergeCell ref="C303:G303"/>
    <mergeCell ref="C304:G304"/>
    <mergeCell ref="C305:G305"/>
    <mergeCell ref="C306:D306"/>
    <mergeCell ref="C296:G296"/>
    <mergeCell ref="C297:G297"/>
    <mergeCell ref="C298:G298"/>
    <mergeCell ref="C299:G299"/>
    <mergeCell ref="C300:G300"/>
    <mergeCell ref="C301:G301"/>
    <mergeCell ref="C290:G290"/>
    <mergeCell ref="C291:G291"/>
    <mergeCell ref="C292:G292"/>
    <mergeCell ref="C293:G293"/>
    <mergeCell ref="C294:G294"/>
    <mergeCell ref="C295:G295"/>
    <mergeCell ref="C283:G283"/>
    <mergeCell ref="C284:G284"/>
    <mergeCell ref="C285:G285"/>
    <mergeCell ref="C286:G286"/>
    <mergeCell ref="C287:G287"/>
    <mergeCell ref="C288:D288"/>
    <mergeCell ref="C276:D276"/>
    <mergeCell ref="C278:G278"/>
    <mergeCell ref="C279:G279"/>
    <mergeCell ref="C280:G280"/>
    <mergeCell ref="C281:G281"/>
    <mergeCell ref="C282:G282"/>
    <mergeCell ref="C270:G270"/>
    <mergeCell ref="C271:G271"/>
    <mergeCell ref="C272:G272"/>
    <mergeCell ref="C273:G273"/>
    <mergeCell ref="C274:G274"/>
    <mergeCell ref="C275:G275"/>
    <mergeCell ref="C263:G263"/>
    <mergeCell ref="C264:D264"/>
    <mergeCell ref="C266:G266"/>
    <mergeCell ref="C267:G267"/>
    <mergeCell ref="C268:G268"/>
    <mergeCell ref="C269:G269"/>
    <mergeCell ref="C256:G256"/>
    <mergeCell ref="C257:G257"/>
    <mergeCell ref="C258:G258"/>
    <mergeCell ref="C259:D259"/>
    <mergeCell ref="C261:G261"/>
    <mergeCell ref="C262:G262"/>
    <mergeCell ref="C246:G246"/>
    <mergeCell ref="C247:G247"/>
    <mergeCell ref="C248:G248"/>
    <mergeCell ref="C249:D249"/>
    <mergeCell ref="C251:G251"/>
    <mergeCell ref="C252:G252"/>
    <mergeCell ref="C253:G253"/>
    <mergeCell ref="C254:D254"/>
    <mergeCell ref="C233:D233"/>
    <mergeCell ref="C234:D234"/>
    <mergeCell ref="C235:D235"/>
    <mergeCell ref="C236:D236"/>
    <mergeCell ref="C240:D240"/>
    <mergeCell ref="C241:D241"/>
    <mergeCell ref="C225:G225"/>
    <mergeCell ref="C226:G226"/>
    <mergeCell ref="C227:D227"/>
    <mergeCell ref="C229:D229"/>
    <mergeCell ref="C231:D231"/>
    <mergeCell ref="C232:D232"/>
    <mergeCell ref="C218:G218"/>
    <mergeCell ref="C219:G219"/>
    <mergeCell ref="C220:G220"/>
    <mergeCell ref="C221:D221"/>
    <mergeCell ref="C222:D222"/>
    <mergeCell ref="C224:G224"/>
    <mergeCell ref="C210:D210"/>
    <mergeCell ref="C211:D211"/>
    <mergeCell ref="C212:D212"/>
    <mergeCell ref="C213:D213"/>
    <mergeCell ref="C214:D214"/>
    <mergeCell ref="C215:D215"/>
    <mergeCell ref="C200:D200"/>
    <mergeCell ref="C201:D201"/>
    <mergeCell ref="C202:D202"/>
    <mergeCell ref="C203:D203"/>
    <mergeCell ref="C205:D205"/>
    <mergeCell ref="C206:D206"/>
    <mergeCell ref="C207:D207"/>
    <mergeCell ref="C208:D20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2:D172"/>
    <mergeCell ref="C173:D173"/>
    <mergeCell ref="C174:D174"/>
    <mergeCell ref="C178:G178"/>
    <mergeCell ref="C179:D179"/>
    <mergeCell ref="C182:G182"/>
    <mergeCell ref="C183:D183"/>
    <mergeCell ref="C184:D184"/>
    <mergeCell ref="C162:D162"/>
    <mergeCell ref="C164:D164"/>
    <mergeCell ref="C165:D165"/>
    <mergeCell ref="C166:D166"/>
    <mergeCell ref="C168:D168"/>
    <mergeCell ref="C171:D171"/>
    <mergeCell ref="C154:D154"/>
    <mergeCell ref="C157:D157"/>
    <mergeCell ref="C158:D158"/>
    <mergeCell ref="C159:D159"/>
    <mergeCell ref="C160:D160"/>
    <mergeCell ref="C161:D161"/>
    <mergeCell ref="C143:D143"/>
    <mergeCell ref="C144:D144"/>
    <mergeCell ref="C145:D145"/>
    <mergeCell ref="C147:D147"/>
    <mergeCell ref="C148:D148"/>
    <mergeCell ref="C149:D149"/>
    <mergeCell ref="C152:D152"/>
    <mergeCell ref="C153:D153"/>
    <mergeCell ref="C131:D131"/>
    <mergeCell ref="C133:D133"/>
    <mergeCell ref="C134:D134"/>
    <mergeCell ref="C135:D135"/>
    <mergeCell ref="C137:D137"/>
    <mergeCell ref="C139:D139"/>
    <mergeCell ref="C120:D120"/>
    <mergeCell ref="C122:D122"/>
    <mergeCell ref="C124:D124"/>
    <mergeCell ref="C126:D126"/>
    <mergeCell ref="C128:D128"/>
    <mergeCell ref="C130:D130"/>
    <mergeCell ref="C113:D113"/>
    <mergeCell ref="C114:D114"/>
    <mergeCell ref="C115:D115"/>
    <mergeCell ref="C116:D116"/>
    <mergeCell ref="C117:D117"/>
    <mergeCell ref="C119:D119"/>
    <mergeCell ref="C107:D107"/>
    <mergeCell ref="C108:D108"/>
    <mergeCell ref="C109:D109"/>
    <mergeCell ref="C110:D110"/>
    <mergeCell ref="C111:D111"/>
    <mergeCell ref="C112:D112"/>
    <mergeCell ref="C95:D95"/>
    <mergeCell ref="C96:D96"/>
    <mergeCell ref="C97:D97"/>
    <mergeCell ref="C101:D101"/>
    <mergeCell ref="C103:D103"/>
    <mergeCell ref="C104:D104"/>
    <mergeCell ref="C105:D105"/>
    <mergeCell ref="C106:D106"/>
    <mergeCell ref="C86:D86"/>
    <mergeCell ref="C87:D87"/>
    <mergeCell ref="C88:D88"/>
    <mergeCell ref="C89:D89"/>
    <mergeCell ref="C90:D90"/>
    <mergeCell ref="C91:D91"/>
    <mergeCell ref="C79:D79"/>
    <mergeCell ref="C80:D80"/>
    <mergeCell ref="C81:D81"/>
    <mergeCell ref="C83:D83"/>
    <mergeCell ref="C84:D84"/>
    <mergeCell ref="C85:D85"/>
    <mergeCell ref="C73:D73"/>
    <mergeCell ref="C74:D74"/>
    <mergeCell ref="C75:D75"/>
    <mergeCell ref="C76:D76"/>
    <mergeCell ref="C77:D77"/>
    <mergeCell ref="C78:D78"/>
    <mergeCell ref="C65:D65"/>
    <mergeCell ref="C67:D67"/>
    <mergeCell ref="C68:D68"/>
    <mergeCell ref="C69:D69"/>
    <mergeCell ref="C71:D71"/>
    <mergeCell ref="C72:D72"/>
    <mergeCell ref="C58:D58"/>
    <mergeCell ref="C59:D59"/>
    <mergeCell ref="C60:D60"/>
    <mergeCell ref="C61:D61"/>
    <mergeCell ref="C62:D62"/>
    <mergeCell ref="C64:D64"/>
    <mergeCell ref="C51:D51"/>
    <mergeCell ref="C53:D53"/>
    <mergeCell ref="C54:D54"/>
    <mergeCell ref="C55:D55"/>
    <mergeCell ref="C56:D56"/>
    <mergeCell ref="C57:D57"/>
    <mergeCell ref="C35:D35"/>
    <mergeCell ref="C37:D37"/>
    <mergeCell ref="C41:D41"/>
    <mergeCell ref="C42:D42"/>
    <mergeCell ref="C44:D44"/>
    <mergeCell ref="C45:D45"/>
    <mergeCell ref="C47:D47"/>
    <mergeCell ref="C48:D48"/>
    <mergeCell ref="C28:D28"/>
    <mergeCell ref="C29:D29"/>
    <mergeCell ref="C30:D30"/>
    <mergeCell ref="C31:D31"/>
    <mergeCell ref="C34:G34"/>
    <mergeCell ref="C18:G18"/>
    <mergeCell ref="C19:D19"/>
    <mergeCell ref="C20:D20"/>
    <mergeCell ref="C22:D22"/>
    <mergeCell ref="C24:D24"/>
    <mergeCell ref="C26:D26"/>
    <mergeCell ref="A1:G1"/>
    <mergeCell ref="A3:B3"/>
    <mergeCell ref="A4:B4"/>
    <mergeCell ref="E4:G4"/>
    <mergeCell ref="C9:D9"/>
    <mergeCell ref="C12:D12"/>
    <mergeCell ref="C14:D14"/>
    <mergeCell ref="C16:D16"/>
    <mergeCell ref="C27:D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3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233</v>
      </c>
      <c r="D2" s="85" t="s">
        <v>942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224</v>
      </c>
      <c r="B5" s="98"/>
      <c r="C5" s="99" t="s">
        <v>225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01 SO 01 Rek-1'!E9</f>
        <v>0</v>
      </c>
      <c r="D15" s="137" t="str">
        <f>'SO 01 SO 01 Rek-1'!A14</f>
        <v>Ztížené výrobní podmínky</v>
      </c>
      <c r="E15" s="138"/>
      <c r="F15" s="139"/>
      <c r="G15" s="136">
        <f>'SO 01 SO 01 Rek-1'!I14</f>
        <v>0</v>
      </c>
    </row>
    <row r="16" spans="1:7" ht="15.9" customHeight="1">
      <c r="A16" s="134" t="s">
        <v>49</v>
      </c>
      <c r="B16" s="135" t="s">
        <v>50</v>
      </c>
      <c r="C16" s="136">
        <f>'SO 01 SO 01 Rek-1'!F9</f>
        <v>0</v>
      </c>
      <c r="D16" s="89" t="str">
        <f>'SO 01 SO 01 Rek-1'!A15</f>
        <v>Oborová přirážka</v>
      </c>
      <c r="E16" s="140"/>
      <c r="F16" s="141"/>
      <c r="G16" s="136">
        <f>'SO 01 SO 01 Rek-1'!I15</f>
        <v>0</v>
      </c>
    </row>
    <row r="17" spans="1:7" ht="15.9" customHeight="1">
      <c r="A17" s="134" t="s">
        <v>51</v>
      </c>
      <c r="B17" s="135" t="s">
        <v>52</v>
      </c>
      <c r="C17" s="136">
        <f>'SO 01 SO 01 Rek-1'!H9</f>
        <v>0</v>
      </c>
      <c r="D17" s="89" t="str">
        <f>'SO 01 SO 01 Rek-1'!A16</f>
        <v>Přesun stavebních kapacit</v>
      </c>
      <c r="E17" s="140"/>
      <c r="F17" s="141"/>
      <c r="G17" s="136">
        <f>'SO 01 SO 01 Rek-1'!I16</f>
        <v>0</v>
      </c>
    </row>
    <row r="18" spans="1:7" ht="15.9" customHeight="1">
      <c r="A18" s="142" t="s">
        <v>53</v>
      </c>
      <c r="B18" s="143" t="s">
        <v>54</v>
      </c>
      <c r="C18" s="136">
        <f>'SO 01 SO 01 Rek-1'!G9</f>
        <v>0</v>
      </c>
      <c r="D18" s="89" t="str">
        <f>'SO 01 SO 01 Rek-1'!A17</f>
        <v>Mimostaveništní doprava</v>
      </c>
      <c r="E18" s="140"/>
      <c r="F18" s="141"/>
      <c r="G18" s="136">
        <f>'SO 01 SO 01 Rek-1'!I17</f>
        <v>0</v>
      </c>
    </row>
    <row r="19" spans="1:7" ht="15.9" customHeight="1">
      <c r="A19" s="144" t="s">
        <v>55</v>
      </c>
      <c r="B19" s="135"/>
      <c r="C19" s="136">
        <f>SUM(C15:C18)</f>
        <v>0</v>
      </c>
      <c r="D19" s="89" t="str">
        <f>'SO 01 SO 01 Rek-1'!A18</f>
        <v>Zařízení staveniště</v>
      </c>
      <c r="E19" s="140"/>
      <c r="F19" s="141"/>
      <c r="G19" s="136">
        <f>'SO 01 SO 01 Rek-1'!I18</f>
        <v>0</v>
      </c>
    </row>
    <row r="20" spans="1:7" ht="15.9" customHeight="1">
      <c r="A20" s="144"/>
      <c r="B20" s="135"/>
      <c r="C20" s="136"/>
      <c r="D20" s="89" t="str">
        <f>'SO 01 SO 01 Rek-1'!A19</f>
        <v>Provoz investora</v>
      </c>
      <c r="E20" s="140"/>
      <c r="F20" s="141"/>
      <c r="G20" s="136">
        <f>'SO 01 SO 01 Rek-1'!I19</f>
        <v>0</v>
      </c>
    </row>
    <row r="21" spans="1:7" ht="15.9" customHeight="1">
      <c r="A21" s="144" t="s">
        <v>27</v>
      </c>
      <c r="B21" s="135"/>
      <c r="C21" s="136">
        <f>'SO 01 SO 01 Rek-1'!I9</f>
        <v>0</v>
      </c>
      <c r="D21" s="89" t="str">
        <f>'SO 01 SO 01 Rek-1'!A20</f>
        <v>Kompletační činnost (IČD)</v>
      </c>
      <c r="E21" s="140"/>
      <c r="F21" s="141"/>
      <c r="G21" s="136">
        <f>'SO 01 SO 01 Rek-1'!I20</f>
        <v>0</v>
      </c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01 SO 01 Rek-1'!H22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233</v>
      </c>
      <c r="I1" s="179"/>
    </row>
    <row r="2" spans="1:9" ht="13.8" thickBot="1">
      <c r="A2" s="530" t="s">
        <v>73</v>
      </c>
      <c r="B2" s="531"/>
      <c r="C2" s="180" t="s">
        <v>226</v>
      </c>
      <c r="D2" s="181"/>
      <c r="E2" s="182"/>
      <c r="F2" s="181"/>
      <c r="G2" s="532" t="s">
        <v>942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2.75">
      <c r="A7" s="282" t="str">
        <f>'SO 01 SO 01 Pol-1'!B7</f>
        <v>712</v>
      </c>
      <c r="B7" s="62" t="str">
        <f>'SO 01 SO 01 Pol-1'!C7</f>
        <v>Živičné krytiny</v>
      </c>
      <c r="D7" s="192"/>
      <c r="E7" s="283">
        <f>'SO 01 SO 01 Pol-1'!BA18</f>
        <v>0</v>
      </c>
      <c r="F7" s="284">
        <f>'SO 01 SO 01 Pol-1'!BB18</f>
        <v>0</v>
      </c>
      <c r="G7" s="284">
        <f>'SO 01 SO 01 Pol-1'!BC18</f>
        <v>0</v>
      </c>
      <c r="H7" s="284">
        <f>'SO 01 SO 01 Pol-1'!BD18</f>
        <v>0</v>
      </c>
      <c r="I7" s="285">
        <f>'SO 01 SO 01 Pol-1'!BE18</f>
        <v>0</v>
      </c>
    </row>
    <row r="8" spans="1:9" s="115" customFormat="1" ht="13.8" thickBot="1">
      <c r="A8" s="282" t="str">
        <f>'SO 01 SO 01 Pol-1'!B19</f>
        <v>762</v>
      </c>
      <c r="B8" s="62" t="str">
        <f>'SO 01 SO 01 Pol-1'!C19</f>
        <v>Konstrukce tesařské</v>
      </c>
      <c r="D8" s="192"/>
      <c r="E8" s="283">
        <f>'SO 01 SO 01 Pol-1'!BA23</f>
        <v>0</v>
      </c>
      <c r="F8" s="284">
        <f>'SO 01 SO 01 Pol-1'!BB23</f>
        <v>0</v>
      </c>
      <c r="G8" s="284">
        <f>'SO 01 SO 01 Pol-1'!BC23</f>
        <v>0</v>
      </c>
      <c r="H8" s="284">
        <f>'SO 01 SO 01 Pol-1'!BD23</f>
        <v>0</v>
      </c>
      <c r="I8" s="285">
        <f>'SO 01 SO 01 Pol-1'!BE23</f>
        <v>0</v>
      </c>
    </row>
    <row r="9" spans="1:256" ht="13.8" thickBot="1">
      <c r="A9" s="193"/>
      <c r="B9" s="194" t="s">
        <v>76</v>
      </c>
      <c r="C9" s="194"/>
      <c r="D9" s="195"/>
      <c r="E9" s="196">
        <f>SUM(E7:E8)</f>
        <v>0</v>
      </c>
      <c r="F9" s="197">
        <f>SUM(F7:F8)</f>
        <v>0</v>
      </c>
      <c r="G9" s="197">
        <f>SUM(G7:G8)</f>
        <v>0</v>
      </c>
      <c r="H9" s="197">
        <f>SUM(H7:H8)</f>
        <v>0</v>
      </c>
      <c r="I9" s="198">
        <f>SUM(I7:I8)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9" ht="19.5" customHeight="1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57" ht="17.4">
      <c r="A11" s="184" t="s">
        <v>77</v>
      </c>
      <c r="B11" s="184"/>
      <c r="C11" s="184"/>
      <c r="D11" s="184"/>
      <c r="E11" s="184"/>
      <c r="F11" s="184"/>
      <c r="G11" s="199"/>
      <c r="H11" s="184"/>
      <c r="I11" s="184"/>
      <c r="BA11" s="121"/>
      <c r="BB11" s="121"/>
      <c r="BC11" s="121"/>
      <c r="BD11" s="121"/>
      <c r="BE11" s="121"/>
    </row>
    <row r="12" ht="13.8" thickBot="1"/>
    <row r="13" spans="1:9" ht="12.75">
      <c r="A13" s="150" t="s">
        <v>78</v>
      </c>
      <c r="B13" s="151"/>
      <c r="C13" s="151"/>
      <c r="D13" s="200"/>
      <c r="E13" s="201" t="s">
        <v>79</v>
      </c>
      <c r="F13" s="202" t="s">
        <v>12</v>
      </c>
      <c r="G13" s="203" t="s">
        <v>80</v>
      </c>
      <c r="H13" s="204"/>
      <c r="I13" s="205" t="s">
        <v>79</v>
      </c>
    </row>
    <row r="14" spans="1:53" ht="12.75">
      <c r="A14" s="144" t="s">
        <v>933</v>
      </c>
      <c r="B14" s="135"/>
      <c r="C14" s="135"/>
      <c r="D14" s="206"/>
      <c r="E14" s="207">
        <v>0</v>
      </c>
      <c r="F14" s="208">
        <v>0</v>
      </c>
      <c r="G14" s="209">
        <v>361340.18775225</v>
      </c>
      <c r="H14" s="210"/>
      <c r="I14" s="211">
        <f aca="true" t="shared" si="0" ref="I14:I21">E14+F14*G14/100</f>
        <v>0</v>
      </c>
      <c r="BA14" s="1">
        <v>0</v>
      </c>
    </row>
    <row r="15" spans="1:53" ht="12.75">
      <c r="A15" s="144" t="s">
        <v>934</v>
      </c>
      <c r="B15" s="135"/>
      <c r="C15" s="135"/>
      <c r="D15" s="206"/>
      <c r="E15" s="207">
        <v>0</v>
      </c>
      <c r="F15" s="208">
        <v>0</v>
      </c>
      <c r="G15" s="209">
        <v>361340.18775225</v>
      </c>
      <c r="H15" s="210"/>
      <c r="I15" s="211">
        <f t="shared" si="0"/>
        <v>0</v>
      </c>
      <c r="BA15" s="1">
        <v>0</v>
      </c>
    </row>
    <row r="16" spans="1:53" ht="12.75">
      <c r="A16" s="144" t="s">
        <v>935</v>
      </c>
      <c r="B16" s="135"/>
      <c r="C16" s="135"/>
      <c r="D16" s="206"/>
      <c r="E16" s="207">
        <v>0</v>
      </c>
      <c r="F16" s="208">
        <v>0</v>
      </c>
      <c r="G16" s="209">
        <v>361340.18775225</v>
      </c>
      <c r="H16" s="210"/>
      <c r="I16" s="211">
        <f t="shared" si="0"/>
        <v>0</v>
      </c>
      <c r="BA16" s="1">
        <v>0</v>
      </c>
    </row>
    <row r="17" spans="1:53" ht="12.75">
      <c r="A17" s="144" t="s">
        <v>936</v>
      </c>
      <c r="B17" s="135"/>
      <c r="C17" s="135"/>
      <c r="D17" s="206"/>
      <c r="E17" s="207">
        <v>0</v>
      </c>
      <c r="F17" s="208">
        <v>0</v>
      </c>
      <c r="G17" s="209">
        <v>361340.18775225</v>
      </c>
      <c r="H17" s="210"/>
      <c r="I17" s="211">
        <f t="shared" si="0"/>
        <v>0</v>
      </c>
      <c r="BA17" s="1">
        <v>0</v>
      </c>
    </row>
    <row r="18" spans="1:53" ht="12.75">
      <c r="A18" s="144" t="s">
        <v>937</v>
      </c>
      <c r="B18" s="135"/>
      <c r="C18" s="135"/>
      <c r="D18" s="206"/>
      <c r="E18" s="207">
        <v>0</v>
      </c>
      <c r="F18" s="208">
        <v>0</v>
      </c>
      <c r="G18" s="209">
        <v>361340.18775225</v>
      </c>
      <c r="H18" s="210"/>
      <c r="I18" s="211">
        <f t="shared" si="0"/>
        <v>0</v>
      </c>
      <c r="BA18" s="1">
        <v>1</v>
      </c>
    </row>
    <row r="19" spans="1:53" ht="12.75">
      <c r="A19" s="144" t="s">
        <v>938</v>
      </c>
      <c r="B19" s="135"/>
      <c r="C19" s="135"/>
      <c r="D19" s="206"/>
      <c r="E19" s="207">
        <v>0</v>
      </c>
      <c r="F19" s="208">
        <v>0</v>
      </c>
      <c r="G19" s="209">
        <v>361340.18775225</v>
      </c>
      <c r="H19" s="210"/>
      <c r="I19" s="211">
        <f t="shared" si="0"/>
        <v>0</v>
      </c>
      <c r="BA19" s="1">
        <v>1</v>
      </c>
    </row>
    <row r="20" spans="1:53" ht="12.75">
      <c r="A20" s="144" t="s">
        <v>939</v>
      </c>
      <c r="B20" s="135"/>
      <c r="C20" s="135"/>
      <c r="D20" s="206"/>
      <c r="E20" s="207">
        <v>0</v>
      </c>
      <c r="F20" s="208">
        <v>0</v>
      </c>
      <c r="G20" s="209">
        <v>361340.18775225</v>
      </c>
      <c r="H20" s="210"/>
      <c r="I20" s="211">
        <f t="shared" si="0"/>
        <v>0</v>
      </c>
      <c r="BA20" s="1">
        <v>2</v>
      </c>
    </row>
    <row r="21" spans="1:53" ht="12.75">
      <c r="A21" s="144" t="s">
        <v>940</v>
      </c>
      <c r="B21" s="135"/>
      <c r="C21" s="135"/>
      <c r="D21" s="206"/>
      <c r="E21" s="207">
        <v>0</v>
      </c>
      <c r="F21" s="208">
        <v>0</v>
      </c>
      <c r="G21" s="209">
        <v>361340.18775225</v>
      </c>
      <c r="H21" s="210"/>
      <c r="I21" s="211">
        <f t="shared" si="0"/>
        <v>0</v>
      </c>
      <c r="BA21" s="1">
        <v>2</v>
      </c>
    </row>
    <row r="22" spans="1:9" ht="13.8" thickBot="1">
      <c r="A22" s="212"/>
      <c r="B22" s="213" t="s">
        <v>81</v>
      </c>
      <c r="C22" s="214"/>
      <c r="D22" s="215"/>
      <c r="E22" s="216"/>
      <c r="F22" s="217"/>
      <c r="G22" s="217"/>
      <c r="H22" s="535">
        <f>SUM(I14:I21)</f>
        <v>0</v>
      </c>
      <c r="I22" s="536"/>
    </row>
    <row r="24" spans="2:9" ht="12.75">
      <c r="B24" s="14"/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showGridLines="0" showZeros="0" zoomScaleSheetLayoutView="100" workbookViewId="0" topLeftCell="A1">
      <selection activeCell="E17" sqref="E17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'SO 01 SO 01 Rek-1'!H1</f>
        <v>SO 01*</v>
      </c>
      <c r="G3" s="227"/>
    </row>
    <row r="4" spans="1:7" ht="13.8" thickBot="1">
      <c r="A4" s="542" t="s">
        <v>73</v>
      </c>
      <c r="B4" s="531"/>
      <c r="C4" s="180" t="s">
        <v>226</v>
      </c>
      <c r="D4" s="228"/>
      <c r="E4" s="543" t="str">
        <f>'SO 01 SO 01 Rek-1'!G2</f>
        <v>Zelená střecha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609</v>
      </c>
      <c r="C7" s="239" t="s">
        <v>610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943</v>
      </c>
      <c r="C8" s="250" t="s">
        <v>944</v>
      </c>
      <c r="D8" s="251" t="s">
        <v>181</v>
      </c>
      <c r="E8" s="252">
        <v>121.4325</v>
      </c>
      <c r="F8" s="252"/>
      <c r="G8" s="253">
        <f>E8*F8</f>
        <v>0</v>
      </c>
      <c r="H8" s="254">
        <v>3E-05</v>
      </c>
      <c r="I8" s="255">
        <f>E8*H8</f>
        <v>0.003642975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7</v>
      </c>
      <c r="AC8" s="220">
        <v>7</v>
      </c>
      <c r="AZ8" s="220">
        <v>2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7</v>
      </c>
    </row>
    <row r="9" spans="1:15" ht="12.75">
      <c r="A9" s="256"/>
      <c r="B9" s="260"/>
      <c r="C9" s="539" t="s">
        <v>945</v>
      </c>
      <c r="D9" s="540"/>
      <c r="E9" s="261">
        <v>102.0345</v>
      </c>
      <c r="F9" s="262"/>
      <c r="G9" s="263"/>
      <c r="H9" s="264"/>
      <c r="I9" s="258"/>
      <c r="J9" s="265"/>
      <c r="K9" s="258"/>
      <c r="M9" s="259" t="s">
        <v>945</v>
      </c>
      <c r="O9" s="247"/>
    </row>
    <row r="10" spans="1:15" ht="12.75">
      <c r="A10" s="256"/>
      <c r="B10" s="260"/>
      <c r="C10" s="539" t="s">
        <v>946</v>
      </c>
      <c r="D10" s="540"/>
      <c r="E10" s="261">
        <v>19.398</v>
      </c>
      <c r="F10" s="262"/>
      <c r="G10" s="263"/>
      <c r="H10" s="264"/>
      <c r="I10" s="258"/>
      <c r="J10" s="265"/>
      <c r="K10" s="258"/>
      <c r="M10" s="259" t="s">
        <v>946</v>
      </c>
      <c r="O10" s="247"/>
    </row>
    <row r="11" spans="1:80" ht="12.75">
      <c r="A11" s="248">
        <v>2</v>
      </c>
      <c r="B11" s="249" t="s">
        <v>947</v>
      </c>
      <c r="C11" s="250" t="s">
        <v>948</v>
      </c>
      <c r="D11" s="251" t="s">
        <v>181</v>
      </c>
      <c r="E11" s="252">
        <v>121.4325</v>
      </c>
      <c r="F11" s="252"/>
      <c r="G11" s="253">
        <f>E11*F11</f>
        <v>0</v>
      </c>
      <c r="H11" s="254">
        <v>0.00071</v>
      </c>
      <c r="I11" s="255">
        <f>E11*H11</f>
        <v>0.086217075</v>
      </c>
      <c r="J11" s="254">
        <v>0</v>
      </c>
      <c r="K11" s="255">
        <f>E11*J11</f>
        <v>0</v>
      </c>
      <c r="O11" s="247">
        <v>2</v>
      </c>
      <c r="AA11" s="220">
        <v>1</v>
      </c>
      <c r="AB11" s="220">
        <v>7</v>
      </c>
      <c r="AC11" s="220">
        <v>7</v>
      </c>
      <c r="AZ11" s="220">
        <v>2</v>
      </c>
      <c r="BA11" s="220">
        <f>IF(AZ11=1,G11,0)</f>
        <v>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7</v>
      </c>
    </row>
    <row r="12" spans="1:15" ht="21">
      <c r="A12" s="256"/>
      <c r="B12" s="257"/>
      <c r="C12" s="546" t="s">
        <v>949</v>
      </c>
      <c r="D12" s="547"/>
      <c r="E12" s="547"/>
      <c r="F12" s="547"/>
      <c r="G12" s="548"/>
      <c r="I12" s="258"/>
      <c r="K12" s="258"/>
      <c r="L12" s="259" t="s">
        <v>949</v>
      </c>
      <c r="O12" s="247">
        <v>3</v>
      </c>
    </row>
    <row r="13" spans="1:80" ht="12.75">
      <c r="A13" s="248">
        <v>3</v>
      </c>
      <c r="B13" s="249" t="s">
        <v>950</v>
      </c>
      <c r="C13" s="250" t="s">
        <v>951</v>
      </c>
      <c r="D13" s="251" t="s">
        <v>181</v>
      </c>
      <c r="E13" s="252">
        <v>136.0044</v>
      </c>
      <c r="F13" s="252"/>
      <c r="G13" s="253">
        <f>E13*F13</f>
        <v>0</v>
      </c>
      <c r="H13" s="254">
        <v>3E-05</v>
      </c>
      <c r="I13" s="255">
        <f>E13*H13</f>
        <v>0.004080132</v>
      </c>
      <c r="J13" s="254"/>
      <c r="K13" s="255">
        <f>E13*J13</f>
        <v>0</v>
      </c>
      <c r="O13" s="247">
        <v>2</v>
      </c>
      <c r="AA13" s="220">
        <v>12</v>
      </c>
      <c r="AB13" s="220">
        <v>0</v>
      </c>
      <c r="AC13" s="220">
        <v>2</v>
      </c>
      <c r="AZ13" s="220">
        <v>2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12</v>
      </c>
      <c r="CB13" s="247">
        <v>0</v>
      </c>
    </row>
    <row r="14" spans="1:15" ht="12.75">
      <c r="A14" s="256"/>
      <c r="B14" s="260"/>
      <c r="C14" s="539" t="s">
        <v>952</v>
      </c>
      <c r="D14" s="540"/>
      <c r="E14" s="261">
        <v>136.0044</v>
      </c>
      <c r="F14" s="262"/>
      <c r="G14" s="263"/>
      <c r="H14" s="264"/>
      <c r="I14" s="258"/>
      <c r="J14" s="265"/>
      <c r="K14" s="258"/>
      <c r="M14" s="259" t="s">
        <v>952</v>
      </c>
      <c r="O14" s="247"/>
    </row>
    <row r="15" spans="1:80" ht="20.4">
      <c r="A15" s="248">
        <v>4</v>
      </c>
      <c r="B15" s="249" t="s">
        <v>953</v>
      </c>
      <c r="C15" s="250" t="s">
        <v>954</v>
      </c>
      <c r="D15" s="251" t="s">
        <v>181</v>
      </c>
      <c r="E15" s="252">
        <v>121.4325</v>
      </c>
      <c r="F15" s="252"/>
      <c r="G15" s="253">
        <f>E15*F15</f>
        <v>0</v>
      </c>
      <c r="H15" s="254">
        <v>0</v>
      </c>
      <c r="I15" s="255">
        <f>E15*H15</f>
        <v>0</v>
      </c>
      <c r="J15" s="254"/>
      <c r="K15" s="255">
        <f>E15*J15</f>
        <v>0</v>
      </c>
      <c r="O15" s="247">
        <v>2</v>
      </c>
      <c r="AA15" s="220">
        <v>12</v>
      </c>
      <c r="AB15" s="220">
        <v>0</v>
      </c>
      <c r="AC15" s="220">
        <v>4</v>
      </c>
      <c r="AZ15" s="220">
        <v>2</v>
      </c>
      <c r="BA15" s="220">
        <f>IF(AZ15=1,G15,0)</f>
        <v>0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12</v>
      </c>
      <c r="CB15" s="247">
        <v>0</v>
      </c>
    </row>
    <row r="16" spans="1:80" ht="12.75">
      <c r="A16" s="248">
        <v>5</v>
      </c>
      <c r="B16" s="249" t="s">
        <v>955</v>
      </c>
      <c r="C16" s="250" t="s">
        <v>956</v>
      </c>
      <c r="D16" s="251" t="s">
        <v>181</v>
      </c>
      <c r="E16" s="252">
        <v>121.4325</v>
      </c>
      <c r="F16" s="252"/>
      <c r="G16" s="253">
        <f>E16*F16</f>
        <v>0</v>
      </c>
      <c r="H16" s="254">
        <v>0</v>
      </c>
      <c r="I16" s="255">
        <f>E16*H16</f>
        <v>0</v>
      </c>
      <c r="J16" s="254"/>
      <c r="K16" s="255">
        <f>E16*J16</f>
        <v>0</v>
      </c>
      <c r="O16" s="247">
        <v>2</v>
      </c>
      <c r="AA16" s="220">
        <v>12</v>
      </c>
      <c r="AB16" s="220">
        <v>0</v>
      </c>
      <c r="AC16" s="220">
        <v>5</v>
      </c>
      <c r="AZ16" s="220">
        <v>2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12</v>
      </c>
      <c r="CB16" s="247">
        <v>0</v>
      </c>
    </row>
    <row r="17" spans="1:80" ht="12.75">
      <c r="A17" s="248">
        <v>6</v>
      </c>
      <c r="B17" s="249" t="s">
        <v>623</v>
      </c>
      <c r="C17" s="250" t="s">
        <v>624</v>
      </c>
      <c r="D17" s="251" t="s">
        <v>12</v>
      </c>
      <c r="E17" s="252"/>
      <c r="F17" s="252"/>
      <c r="G17" s="253">
        <f>E17*F17</f>
        <v>0</v>
      </c>
      <c r="H17" s="254">
        <v>0</v>
      </c>
      <c r="I17" s="255">
        <f>E17*H17</f>
        <v>0</v>
      </c>
      <c r="J17" s="254"/>
      <c r="K17" s="255">
        <f>E17*J17</f>
        <v>0</v>
      </c>
      <c r="O17" s="247">
        <v>2</v>
      </c>
      <c r="AA17" s="220">
        <v>7</v>
      </c>
      <c r="AB17" s="220">
        <v>1002</v>
      </c>
      <c r="AC17" s="220">
        <v>5</v>
      </c>
      <c r="AZ17" s="220">
        <v>2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7</v>
      </c>
      <c r="CB17" s="247">
        <v>1002</v>
      </c>
    </row>
    <row r="18" spans="1:57" ht="12.75">
      <c r="A18" s="266"/>
      <c r="B18" s="267" t="s">
        <v>99</v>
      </c>
      <c r="C18" s="268" t="s">
        <v>611</v>
      </c>
      <c r="D18" s="269"/>
      <c r="E18" s="270"/>
      <c r="F18" s="271"/>
      <c r="G18" s="272">
        <f>SUM(G7:G17)</f>
        <v>0</v>
      </c>
      <c r="H18" s="273"/>
      <c r="I18" s="274">
        <f>SUM(I7:I17)</f>
        <v>0.09394018200000001</v>
      </c>
      <c r="J18" s="273"/>
      <c r="K18" s="274">
        <f>SUM(K7:K17)</f>
        <v>0</v>
      </c>
      <c r="O18" s="247">
        <v>4</v>
      </c>
      <c r="BA18" s="275">
        <f>SUM(BA7:BA17)</f>
        <v>0</v>
      </c>
      <c r="BB18" s="275">
        <f>SUM(BB7:BB17)</f>
        <v>0</v>
      </c>
      <c r="BC18" s="275">
        <f>SUM(BC7:BC17)</f>
        <v>0</v>
      </c>
      <c r="BD18" s="275">
        <f>SUM(BD7:BD17)</f>
        <v>0</v>
      </c>
      <c r="BE18" s="275">
        <f>SUM(BE7:BE17)</f>
        <v>0</v>
      </c>
    </row>
    <row r="19" spans="1:15" ht="12.75">
      <c r="A19" s="237" t="s">
        <v>95</v>
      </c>
      <c r="B19" s="238" t="s">
        <v>706</v>
      </c>
      <c r="C19" s="239" t="s">
        <v>707</v>
      </c>
      <c r="D19" s="240"/>
      <c r="E19" s="241"/>
      <c r="F19" s="241"/>
      <c r="G19" s="242"/>
      <c r="H19" s="243"/>
      <c r="I19" s="244"/>
      <c r="J19" s="245"/>
      <c r="K19" s="246"/>
      <c r="O19" s="247">
        <v>1</v>
      </c>
    </row>
    <row r="20" spans="1:80" ht="20.4">
      <c r="A20" s="248">
        <v>7</v>
      </c>
      <c r="B20" s="249" t="s">
        <v>725</v>
      </c>
      <c r="C20" s="250" t="s">
        <v>957</v>
      </c>
      <c r="D20" s="251" t="s">
        <v>201</v>
      </c>
      <c r="E20" s="252">
        <v>189</v>
      </c>
      <c r="F20" s="252"/>
      <c r="G20" s="253">
        <f>E20*F20</f>
        <v>0</v>
      </c>
      <c r="H20" s="254">
        <v>0</v>
      </c>
      <c r="I20" s="255">
        <f>E20*H20</f>
        <v>0</v>
      </c>
      <c r="J20" s="254"/>
      <c r="K20" s="255">
        <f>E20*J20</f>
        <v>0</v>
      </c>
      <c r="O20" s="247">
        <v>2</v>
      </c>
      <c r="AA20" s="220">
        <v>12</v>
      </c>
      <c r="AB20" s="220">
        <v>0</v>
      </c>
      <c r="AC20" s="220">
        <v>7</v>
      </c>
      <c r="AZ20" s="220">
        <v>2</v>
      </c>
      <c r="BA20" s="220">
        <f>IF(AZ20=1,G20,0)</f>
        <v>0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12</v>
      </c>
      <c r="CB20" s="247">
        <v>0</v>
      </c>
    </row>
    <row r="21" spans="1:15" ht="12.75">
      <c r="A21" s="256"/>
      <c r="B21" s="257"/>
      <c r="C21" s="546" t="s">
        <v>727</v>
      </c>
      <c r="D21" s="547"/>
      <c r="E21" s="547"/>
      <c r="F21" s="547"/>
      <c r="G21" s="548"/>
      <c r="I21" s="258"/>
      <c r="K21" s="258"/>
      <c r="L21" s="259" t="s">
        <v>727</v>
      </c>
      <c r="O21" s="247">
        <v>3</v>
      </c>
    </row>
    <row r="22" spans="1:80" ht="12.75">
      <c r="A22" s="248">
        <v>8</v>
      </c>
      <c r="B22" s="249" t="s">
        <v>735</v>
      </c>
      <c r="C22" s="250" t="s">
        <v>736</v>
      </c>
      <c r="D22" s="251" t="s">
        <v>12</v>
      </c>
      <c r="E22" s="252"/>
      <c r="F22" s="252"/>
      <c r="G22" s="253">
        <f>E22*F22</f>
        <v>0</v>
      </c>
      <c r="H22" s="254">
        <v>0</v>
      </c>
      <c r="I22" s="255">
        <f>E22*H22</f>
        <v>0</v>
      </c>
      <c r="J22" s="254"/>
      <c r="K22" s="255">
        <f>E22*J22</f>
        <v>0</v>
      </c>
      <c r="O22" s="247">
        <v>2</v>
      </c>
      <c r="AA22" s="220">
        <v>7</v>
      </c>
      <c r="AB22" s="220">
        <v>1002</v>
      </c>
      <c r="AC22" s="220">
        <v>5</v>
      </c>
      <c r="AZ22" s="220">
        <v>2</v>
      </c>
      <c r="BA22" s="220">
        <f>IF(AZ22=1,G22,0)</f>
        <v>0</v>
      </c>
      <c r="BB22" s="220">
        <f>IF(AZ22=2,G22,0)</f>
        <v>0</v>
      </c>
      <c r="BC22" s="220">
        <f>IF(AZ22=3,G22,0)</f>
        <v>0</v>
      </c>
      <c r="BD22" s="220">
        <f>IF(AZ22=4,G22,0)</f>
        <v>0</v>
      </c>
      <c r="BE22" s="220">
        <f>IF(AZ22=5,G22,0)</f>
        <v>0</v>
      </c>
      <c r="CA22" s="247">
        <v>7</v>
      </c>
      <c r="CB22" s="247">
        <v>1002</v>
      </c>
    </row>
    <row r="23" spans="1:57" ht="12.75">
      <c r="A23" s="266"/>
      <c r="B23" s="267" t="s">
        <v>99</v>
      </c>
      <c r="C23" s="268" t="s">
        <v>708</v>
      </c>
      <c r="D23" s="269"/>
      <c r="E23" s="270"/>
      <c r="F23" s="271"/>
      <c r="G23" s="272">
        <f>SUM(G19:G22)</f>
        <v>0</v>
      </c>
      <c r="H23" s="273"/>
      <c r="I23" s="274">
        <f>SUM(I19:I22)</f>
        <v>0</v>
      </c>
      <c r="J23" s="273"/>
      <c r="K23" s="274">
        <f>SUM(K19:K22)</f>
        <v>0</v>
      </c>
      <c r="O23" s="247">
        <v>4</v>
      </c>
      <c r="BA23" s="275">
        <f>SUM(BA19:BA22)</f>
        <v>0</v>
      </c>
      <c r="BB23" s="275">
        <f>SUM(BB19:BB22)</f>
        <v>0</v>
      </c>
      <c r="BC23" s="275">
        <f>SUM(BC19:BC22)</f>
        <v>0</v>
      </c>
      <c r="BD23" s="275">
        <f>SUM(BD19:BD22)</f>
        <v>0</v>
      </c>
      <c r="BE23" s="275">
        <f>SUM(BE19:BE22)</f>
        <v>0</v>
      </c>
    </row>
    <row r="24" ht="12.75">
      <c r="E24" s="220"/>
    </row>
    <row r="25" ht="12.75">
      <c r="E25" s="220"/>
    </row>
    <row r="26" ht="12.75">
      <c r="E26" s="220"/>
    </row>
    <row r="27" ht="12.75">
      <c r="E27" s="220"/>
    </row>
    <row r="28" ht="12.75">
      <c r="E28" s="220"/>
    </row>
    <row r="29" ht="12.75">
      <c r="E29" s="220"/>
    </row>
    <row r="30" ht="12.75">
      <c r="E30" s="220"/>
    </row>
    <row r="31" ht="12.75">
      <c r="E31" s="220"/>
    </row>
    <row r="32" ht="12.75">
      <c r="E32" s="220"/>
    </row>
    <row r="33" ht="12.75">
      <c r="E33" s="220"/>
    </row>
    <row r="34" ht="12.75">
      <c r="E34" s="220"/>
    </row>
    <row r="35" ht="12.75">
      <c r="E35" s="220"/>
    </row>
    <row r="36" ht="12.75">
      <c r="E36" s="220"/>
    </row>
    <row r="37" ht="12.75">
      <c r="E37" s="220"/>
    </row>
    <row r="38" ht="12.75">
      <c r="E38" s="220"/>
    </row>
    <row r="39" ht="12.75">
      <c r="E39" s="220"/>
    </row>
    <row r="40" ht="12.75">
      <c r="E40" s="220"/>
    </row>
    <row r="41" ht="12.75">
      <c r="E41" s="220"/>
    </row>
    <row r="42" ht="12.75">
      <c r="E42" s="220"/>
    </row>
    <row r="43" ht="12.75">
      <c r="E43" s="220"/>
    </row>
    <row r="44" ht="12.75">
      <c r="E44" s="220"/>
    </row>
    <row r="45" ht="12.75">
      <c r="E45" s="220"/>
    </row>
    <row r="46" ht="12.75">
      <c r="E46" s="220"/>
    </row>
    <row r="47" spans="1:7" ht="12.75">
      <c r="A47" s="265"/>
      <c r="B47" s="265"/>
      <c r="C47" s="265"/>
      <c r="D47" s="265"/>
      <c r="E47" s="265"/>
      <c r="F47" s="265"/>
      <c r="G47" s="265"/>
    </row>
    <row r="48" spans="1:7" ht="12.75">
      <c r="A48" s="265"/>
      <c r="B48" s="265"/>
      <c r="C48" s="265"/>
      <c r="D48" s="265"/>
      <c r="E48" s="265"/>
      <c r="F48" s="265"/>
      <c r="G48" s="265"/>
    </row>
    <row r="49" spans="1:7" ht="12.75">
      <c r="A49" s="265"/>
      <c r="B49" s="265"/>
      <c r="C49" s="265"/>
      <c r="D49" s="265"/>
      <c r="E49" s="265"/>
      <c r="F49" s="265"/>
      <c r="G49" s="265"/>
    </row>
    <row r="50" spans="1:7" ht="12.75">
      <c r="A50" s="265"/>
      <c r="B50" s="265"/>
      <c r="C50" s="265"/>
      <c r="D50" s="265"/>
      <c r="E50" s="265"/>
      <c r="F50" s="265"/>
      <c r="G50" s="265"/>
    </row>
    <row r="51" ht="12.75">
      <c r="E51" s="220"/>
    </row>
    <row r="52" ht="12.75">
      <c r="E52" s="220"/>
    </row>
    <row r="53" ht="12.75">
      <c r="E53" s="220"/>
    </row>
    <row r="54" ht="12.75">
      <c r="E54" s="220"/>
    </row>
    <row r="55" ht="12.75">
      <c r="E55" s="220"/>
    </row>
    <row r="56" ht="12.75">
      <c r="E56" s="220"/>
    </row>
    <row r="57" ht="12.75">
      <c r="E57" s="220"/>
    </row>
    <row r="58" ht="12.75">
      <c r="E58" s="220"/>
    </row>
    <row r="59" ht="12.75">
      <c r="E59" s="220"/>
    </row>
    <row r="60" ht="12.75">
      <c r="E60" s="220"/>
    </row>
    <row r="61" ht="12.75">
      <c r="E61" s="220"/>
    </row>
    <row r="62" ht="12.75">
      <c r="E62" s="220"/>
    </row>
    <row r="63" ht="12.75">
      <c r="E63" s="220"/>
    </row>
    <row r="64" ht="12.75">
      <c r="E64" s="220"/>
    </row>
    <row r="65" ht="12.75">
      <c r="E65" s="220"/>
    </row>
    <row r="66" ht="12.75">
      <c r="E66" s="220"/>
    </row>
    <row r="67" ht="12.75">
      <c r="E67" s="220"/>
    </row>
    <row r="68" ht="12.75">
      <c r="E68" s="220"/>
    </row>
    <row r="69" ht="12.75">
      <c r="E69" s="220"/>
    </row>
    <row r="70" ht="12.75">
      <c r="E70" s="220"/>
    </row>
    <row r="71" ht="12.75">
      <c r="E71" s="220"/>
    </row>
    <row r="72" ht="12.75">
      <c r="E72" s="220"/>
    </row>
    <row r="73" ht="12.75">
      <c r="E73" s="220"/>
    </row>
    <row r="74" ht="12.75">
      <c r="E74" s="220"/>
    </row>
    <row r="75" ht="12.75">
      <c r="E75" s="220"/>
    </row>
    <row r="76" ht="12.75">
      <c r="E76" s="220"/>
    </row>
    <row r="77" ht="12.75">
      <c r="E77" s="220"/>
    </row>
    <row r="78" ht="12.75">
      <c r="E78" s="220"/>
    </row>
    <row r="79" ht="12.75">
      <c r="E79" s="220"/>
    </row>
    <row r="80" ht="12.75">
      <c r="E80" s="220"/>
    </row>
    <row r="81" ht="12.75">
      <c r="E81" s="220"/>
    </row>
    <row r="82" spans="1:2" ht="12.75">
      <c r="A82" s="276"/>
      <c r="B82" s="276"/>
    </row>
    <row r="83" spans="1:7" ht="12.75">
      <c r="A83" s="265"/>
      <c r="B83" s="265"/>
      <c r="C83" s="277"/>
      <c r="D83" s="277"/>
      <c r="E83" s="278"/>
      <c r="F83" s="277"/>
      <c r="G83" s="279"/>
    </row>
    <row r="84" spans="1:7" ht="12.75">
      <c r="A84" s="280"/>
      <c r="B84" s="280"/>
      <c r="C84" s="265"/>
      <c r="D84" s="265"/>
      <c r="E84" s="281"/>
      <c r="F84" s="265"/>
      <c r="G84" s="265"/>
    </row>
    <row r="85" spans="1:7" ht="12.75">
      <c r="A85" s="265"/>
      <c r="B85" s="265"/>
      <c r="C85" s="265"/>
      <c r="D85" s="265"/>
      <c r="E85" s="281"/>
      <c r="F85" s="265"/>
      <c r="G85" s="265"/>
    </row>
    <row r="86" spans="1:7" ht="12.75">
      <c r="A86" s="265"/>
      <c r="B86" s="265"/>
      <c r="C86" s="265"/>
      <c r="D86" s="265"/>
      <c r="E86" s="281"/>
      <c r="F86" s="265"/>
      <c r="G86" s="265"/>
    </row>
    <row r="87" spans="1:7" ht="12.75">
      <c r="A87" s="265"/>
      <c r="B87" s="265"/>
      <c r="C87" s="265"/>
      <c r="D87" s="265"/>
      <c r="E87" s="281"/>
      <c r="F87" s="265"/>
      <c r="G87" s="265"/>
    </row>
    <row r="88" spans="1:7" ht="12.75">
      <c r="A88" s="265"/>
      <c r="B88" s="265"/>
      <c r="C88" s="265"/>
      <c r="D88" s="265"/>
      <c r="E88" s="281"/>
      <c r="F88" s="265"/>
      <c r="G88" s="265"/>
    </row>
    <row r="89" spans="1:7" ht="12.75">
      <c r="A89" s="265"/>
      <c r="B89" s="265"/>
      <c r="C89" s="265"/>
      <c r="D89" s="265"/>
      <c r="E89" s="281"/>
      <c r="F89" s="265"/>
      <c r="G89" s="265"/>
    </row>
    <row r="90" spans="1:7" ht="12.75">
      <c r="A90" s="265"/>
      <c r="B90" s="265"/>
      <c r="C90" s="265"/>
      <c r="D90" s="265"/>
      <c r="E90" s="281"/>
      <c r="F90" s="265"/>
      <c r="G90" s="265"/>
    </row>
    <row r="91" spans="1:7" ht="12.75">
      <c r="A91" s="265"/>
      <c r="B91" s="265"/>
      <c r="C91" s="265"/>
      <c r="D91" s="265"/>
      <c r="E91" s="281"/>
      <c r="F91" s="265"/>
      <c r="G91" s="265"/>
    </row>
    <row r="92" spans="1:7" ht="12.75">
      <c r="A92" s="265"/>
      <c r="B92" s="265"/>
      <c r="C92" s="265"/>
      <c r="D92" s="265"/>
      <c r="E92" s="281"/>
      <c r="F92" s="265"/>
      <c r="G92" s="265"/>
    </row>
    <row r="93" spans="1:7" ht="12.75">
      <c r="A93" s="265"/>
      <c r="B93" s="265"/>
      <c r="C93" s="265"/>
      <c r="D93" s="265"/>
      <c r="E93" s="281"/>
      <c r="F93" s="265"/>
      <c r="G93" s="265"/>
    </row>
    <row r="94" spans="1:7" ht="12.75">
      <c r="A94" s="265"/>
      <c r="B94" s="265"/>
      <c r="C94" s="265"/>
      <c r="D94" s="265"/>
      <c r="E94" s="281"/>
      <c r="F94" s="265"/>
      <c r="G94" s="265"/>
    </row>
    <row r="95" spans="1:7" ht="12.75">
      <c r="A95" s="265"/>
      <c r="B95" s="265"/>
      <c r="C95" s="265"/>
      <c r="D95" s="265"/>
      <c r="E95" s="281"/>
      <c r="F95" s="265"/>
      <c r="G95" s="265"/>
    </row>
    <row r="96" spans="1:7" ht="12.75">
      <c r="A96" s="265"/>
      <c r="B96" s="265"/>
      <c r="C96" s="265"/>
      <c r="D96" s="265"/>
      <c r="E96" s="281"/>
      <c r="F96" s="265"/>
      <c r="G96" s="265"/>
    </row>
  </sheetData>
  <mergeCells count="9">
    <mergeCell ref="C21:G21"/>
    <mergeCell ref="A1:G1"/>
    <mergeCell ref="A3:B3"/>
    <mergeCell ref="A4:B4"/>
    <mergeCell ref="E4:G4"/>
    <mergeCell ref="C9:D9"/>
    <mergeCell ref="C10:D10"/>
    <mergeCell ref="C12:G12"/>
    <mergeCell ref="C14:D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959</v>
      </c>
      <c r="D2" s="85" t="s">
        <v>960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224</v>
      </c>
      <c r="B5" s="98"/>
      <c r="C5" s="99" t="s">
        <v>225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01 VZT Rek'!E7</f>
        <v>0</v>
      </c>
      <c r="D15" s="137">
        <f>'SO 01 VZT Rek'!A15</f>
        <v>0</v>
      </c>
      <c r="E15" s="138"/>
      <c r="F15" s="139"/>
      <c r="G15" s="136">
        <f>'SO 01 VZT Rek'!I15</f>
        <v>0</v>
      </c>
    </row>
    <row r="16" spans="1:7" ht="15.9" customHeight="1">
      <c r="A16" s="134" t="s">
        <v>49</v>
      </c>
      <c r="B16" s="135" t="s">
        <v>50</v>
      </c>
      <c r="C16" s="136">
        <f>'SO 01 VZT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01 VZT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01 VZT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01 VZT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01 VZT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8" sqref="F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959</v>
      </c>
      <c r="I1" s="179"/>
    </row>
    <row r="2" spans="1:9" ht="13.8" thickBot="1">
      <c r="A2" s="530" t="s">
        <v>73</v>
      </c>
      <c r="B2" s="531"/>
      <c r="C2" s="180" t="s">
        <v>226</v>
      </c>
      <c r="D2" s="181"/>
      <c r="E2" s="182"/>
      <c r="F2" s="181"/>
      <c r="G2" s="532" t="s">
        <v>960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/>
      <c r="F7" s="197">
        <f>+'SO 01 VZT Pol'!F37:G37</f>
        <v>0</v>
      </c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showZeros="0" zoomScaleSheetLayoutView="100" workbookViewId="0" topLeftCell="A22">
      <selection activeCell="G18" sqref="G18:G31"/>
    </sheetView>
  </sheetViews>
  <sheetFormatPr defaultColWidth="9.00390625" defaultRowHeight="12.75"/>
  <cols>
    <col min="1" max="1" width="6.125" style="452" customWidth="1"/>
    <col min="2" max="2" width="59.375" style="473" customWidth="1"/>
    <col min="3" max="3" width="45.50390625" style="473" customWidth="1"/>
    <col min="4" max="5" width="8.50390625" style="473" customWidth="1"/>
    <col min="6" max="6" width="12.875" style="473" customWidth="1"/>
    <col min="7" max="7" width="13.00390625" style="452" customWidth="1"/>
    <col min="257" max="257" width="6.125" style="0" customWidth="1"/>
    <col min="258" max="258" width="16.625" style="0" customWidth="1"/>
    <col min="259" max="259" width="45.50390625" style="0" customWidth="1"/>
    <col min="260" max="261" width="8.50390625" style="0" customWidth="1"/>
    <col min="262" max="262" width="12.875" style="0" customWidth="1"/>
    <col min="263" max="263" width="13.00390625" style="0" customWidth="1"/>
    <col min="513" max="513" width="6.125" style="0" customWidth="1"/>
    <col min="514" max="514" width="16.625" style="0" customWidth="1"/>
    <col min="515" max="515" width="45.50390625" style="0" customWidth="1"/>
    <col min="516" max="517" width="8.50390625" style="0" customWidth="1"/>
    <col min="518" max="518" width="12.875" style="0" customWidth="1"/>
    <col min="519" max="519" width="13.00390625" style="0" customWidth="1"/>
    <col min="769" max="769" width="6.125" style="0" customWidth="1"/>
    <col min="770" max="770" width="16.625" style="0" customWidth="1"/>
    <col min="771" max="771" width="45.50390625" style="0" customWidth="1"/>
    <col min="772" max="773" width="8.50390625" style="0" customWidth="1"/>
    <col min="774" max="774" width="12.875" style="0" customWidth="1"/>
    <col min="775" max="775" width="13.00390625" style="0" customWidth="1"/>
    <col min="1025" max="1025" width="6.125" style="0" customWidth="1"/>
    <col min="1026" max="1026" width="16.625" style="0" customWidth="1"/>
    <col min="1027" max="1027" width="45.50390625" style="0" customWidth="1"/>
    <col min="1028" max="1029" width="8.50390625" style="0" customWidth="1"/>
    <col min="1030" max="1030" width="12.875" style="0" customWidth="1"/>
    <col min="1031" max="1031" width="13.00390625" style="0" customWidth="1"/>
    <col min="1281" max="1281" width="6.125" style="0" customWidth="1"/>
    <col min="1282" max="1282" width="16.625" style="0" customWidth="1"/>
    <col min="1283" max="1283" width="45.50390625" style="0" customWidth="1"/>
    <col min="1284" max="1285" width="8.50390625" style="0" customWidth="1"/>
    <col min="1286" max="1286" width="12.875" style="0" customWidth="1"/>
    <col min="1287" max="1287" width="13.00390625" style="0" customWidth="1"/>
    <col min="1537" max="1537" width="6.125" style="0" customWidth="1"/>
    <col min="1538" max="1538" width="16.625" style="0" customWidth="1"/>
    <col min="1539" max="1539" width="45.50390625" style="0" customWidth="1"/>
    <col min="1540" max="1541" width="8.50390625" style="0" customWidth="1"/>
    <col min="1542" max="1542" width="12.875" style="0" customWidth="1"/>
    <col min="1543" max="1543" width="13.00390625" style="0" customWidth="1"/>
    <col min="1793" max="1793" width="6.125" style="0" customWidth="1"/>
    <col min="1794" max="1794" width="16.625" style="0" customWidth="1"/>
    <col min="1795" max="1795" width="45.50390625" style="0" customWidth="1"/>
    <col min="1796" max="1797" width="8.50390625" style="0" customWidth="1"/>
    <col min="1798" max="1798" width="12.875" style="0" customWidth="1"/>
    <col min="1799" max="1799" width="13.00390625" style="0" customWidth="1"/>
    <col min="2049" max="2049" width="6.125" style="0" customWidth="1"/>
    <col min="2050" max="2050" width="16.625" style="0" customWidth="1"/>
    <col min="2051" max="2051" width="45.50390625" style="0" customWidth="1"/>
    <col min="2052" max="2053" width="8.50390625" style="0" customWidth="1"/>
    <col min="2054" max="2054" width="12.875" style="0" customWidth="1"/>
    <col min="2055" max="2055" width="13.00390625" style="0" customWidth="1"/>
    <col min="2305" max="2305" width="6.125" style="0" customWidth="1"/>
    <col min="2306" max="2306" width="16.625" style="0" customWidth="1"/>
    <col min="2307" max="2307" width="45.50390625" style="0" customWidth="1"/>
    <col min="2308" max="2309" width="8.50390625" style="0" customWidth="1"/>
    <col min="2310" max="2310" width="12.875" style="0" customWidth="1"/>
    <col min="2311" max="2311" width="13.00390625" style="0" customWidth="1"/>
    <col min="2561" max="2561" width="6.125" style="0" customWidth="1"/>
    <col min="2562" max="2562" width="16.625" style="0" customWidth="1"/>
    <col min="2563" max="2563" width="45.50390625" style="0" customWidth="1"/>
    <col min="2564" max="2565" width="8.50390625" style="0" customWidth="1"/>
    <col min="2566" max="2566" width="12.875" style="0" customWidth="1"/>
    <col min="2567" max="2567" width="13.00390625" style="0" customWidth="1"/>
    <col min="2817" max="2817" width="6.125" style="0" customWidth="1"/>
    <col min="2818" max="2818" width="16.625" style="0" customWidth="1"/>
    <col min="2819" max="2819" width="45.50390625" style="0" customWidth="1"/>
    <col min="2820" max="2821" width="8.50390625" style="0" customWidth="1"/>
    <col min="2822" max="2822" width="12.875" style="0" customWidth="1"/>
    <col min="2823" max="2823" width="13.00390625" style="0" customWidth="1"/>
    <col min="3073" max="3073" width="6.125" style="0" customWidth="1"/>
    <col min="3074" max="3074" width="16.625" style="0" customWidth="1"/>
    <col min="3075" max="3075" width="45.50390625" style="0" customWidth="1"/>
    <col min="3076" max="3077" width="8.50390625" style="0" customWidth="1"/>
    <col min="3078" max="3078" width="12.875" style="0" customWidth="1"/>
    <col min="3079" max="3079" width="13.00390625" style="0" customWidth="1"/>
    <col min="3329" max="3329" width="6.125" style="0" customWidth="1"/>
    <col min="3330" max="3330" width="16.625" style="0" customWidth="1"/>
    <col min="3331" max="3331" width="45.50390625" style="0" customWidth="1"/>
    <col min="3332" max="3333" width="8.50390625" style="0" customWidth="1"/>
    <col min="3334" max="3334" width="12.875" style="0" customWidth="1"/>
    <col min="3335" max="3335" width="13.00390625" style="0" customWidth="1"/>
    <col min="3585" max="3585" width="6.125" style="0" customWidth="1"/>
    <col min="3586" max="3586" width="16.625" style="0" customWidth="1"/>
    <col min="3587" max="3587" width="45.50390625" style="0" customWidth="1"/>
    <col min="3588" max="3589" width="8.50390625" style="0" customWidth="1"/>
    <col min="3590" max="3590" width="12.875" style="0" customWidth="1"/>
    <col min="3591" max="3591" width="13.00390625" style="0" customWidth="1"/>
    <col min="3841" max="3841" width="6.125" style="0" customWidth="1"/>
    <col min="3842" max="3842" width="16.625" style="0" customWidth="1"/>
    <col min="3843" max="3843" width="45.50390625" style="0" customWidth="1"/>
    <col min="3844" max="3845" width="8.50390625" style="0" customWidth="1"/>
    <col min="3846" max="3846" width="12.875" style="0" customWidth="1"/>
    <col min="3847" max="3847" width="13.00390625" style="0" customWidth="1"/>
    <col min="4097" max="4097" width="6.125" style="0" customWidth="1"/>
    <col min="4098" max="4098" width="16.625" style="0" customWidth="1"/>
    <col min="4099" max="4099" width="45.50390625" style="0" customWidth="1"/>
    <col min="4100" max="4101" width="8.50390625" style="0" customWidth="1"/>
    <col min="4102" max="4102" width="12.875" style="0" customWidth="1"/>
    <col min="4103" max="4103" width="13.00390625" style="0" customWidth="1"/>
    <col min="4353" max="4353" width="6.125" style="0" customWidth="1"/>
    <col min="4354" max="4354" width="16.625" style="0" customWidth="1"/>
    <col min="4355" max="4355" width="45.50390625" style="0" customWidth="1"/>
    <col min="4356" max="4357" width="8.50390625" style="0" customWidth="1"/>
    <col min="4358" max="4358" width="12.875" style="0" customWidth="1"/>
    <col min="4359" max="4359" width="13.00390625" style="0" customWidth="1"/>
    <col min="4609" max="4609" width="6.125" style="0" customWidth="1"/>
    <col min="4610" max="4610" width="16.625" style="0" customWidth="1"/>
    <col min="4611" max="4611" width="45.50390625" style="0" customWidth="1"/>
    <col min="4612" max="4613" width="8.50390625" style="0" customWidth="1"/>
    <col min="4614" max="4614" width="12.875" style="0" customWidth="1"/>
    <col min="4615" max="4615" width="13.00390625" style="0" customWidth="1"/>
    <col min="4865" max="4865" width="6.125" style="0" customWidth="1"/>
    <col min="4866" max="4866" width="16.625" style="0" customWidth="1"/>
    <col min="4867" max="4867" width="45.50390625" style="0" customWidth="1"/>
    <col min="4868" max="4869" width="8.50390625" style="0" customWidth="1"/>
    <col min="4870" max="4870" width="12.875" style="0" customWidth="1"/>
    <col min="4871" max="4871" width="13.00390625" style="0" customWidth="1"/>
    <col min="5121" max="5121" width="6.125" style="0" customWidth="1"/>
    <col min="5122" max="5122" width="16.625" style="0" customWidth="1"/>
    <col min="5123" max="5123" width="45.50390625" style="0" customWidth="1"/>
    <col min="5124" max="5125" width="8.50390625" style="0" customWidth="1"/>
    <col min="5126" max="5126" width="12.875" style="0" customWidth="1"/>
    <col min="5127" max="5127" width="13.00390625" style="0" customWidth="1"/>
    <col min="5377" max="5377" width="6.125" style="0" customWidth="1"/>
    <col min="5378" max="5378" width="16.625" style="0" customWidth="1"/>
    <col min="5379" max="5379" width="45.50390625" style="0" customWidth="1"/>
    <col min="5380" max="5381" width="8.50390625" style="0" customWidth="1"/>
    <col min="5382" max="5382" width="12.875" style="0" customWidth="1"/>
    <col min="5383" max="5383" width="13.00390625" style="0" customWidth="1"/>
    <col min="5633" max="5633" width="6.125" style="0" customWidth="1"/>
    <col min="5634" max="5634" width="16.625" style="0" customWidth="1"/>
    <col min="5635" max="5635" width="45.50390625" style="0" customWidth="1"/>
    <col min="5636" max="5637" width="8.50390625" style="0" customWidth="1"/>
    <col min="5638" max="5638" width="12.875" style="0" customWidth="1"/>
    <col min="5639" max="5639" width="13.00390625" style="0" customWidth="1"/>
    <col min="5889" max="5889" width="6.125" style="0" customWidth="1"/>
    <col min="5890" max="5890" width="16.625" style="0" customWidth="1"/>
    <col min="5891" max="5891" width="45.50390625" style="0" customWidth="1"/>
    <col min="5892" max="5893" width="8.50390625" style="0" customWidth="1"/>
    <col min="5894" max="5894" width="12.875" style="0" customWidth="1"/>
    <col min="5895" max="5895" width="13.00390625" style="0" customWidth="1"/>
    <col min="6145" max="6145" width="6.125" style="0" customWidth="1"/>
    <col min="6146" max="6146" width="16.625" style="0" customWidth="1"/>
    <col min="6147" max="6147" width="45.50390625" style="0" customWidth="1"/>
    <col min="6148" max="6149" width="8.50390625" style="0" customWidth="1"/>
    <col min="6150" max="6150" width="12.875" style="0" customWidth="1"/>
    <col min="6151" max="6151" width="13.00390625" style="0" customWidth="1"/>
    <col min="6401" max="6401" width="6.125" style="0" customWidth="1"/>
    <col min="6402" max="6402" width="16.625" style="0" customWidth="1"/>
    <col min="6403" max="6403" width="45.50390625" style="0" customWidth="1"/>
    <col min="6404" max="6405" width="8.50390625" style="0" customWidth="1"/>
    <col min="6406" max="6406" width="12.875" style="0" customWidth="1"/>
    <col min="6407" max="6407" width="13.00390625" style="0" customWidth="1"/>
    <col min="6657" max="6657" width="6.125" style="0" customWidth="1"/>
    <col min="6658" max="6658" width="16.625" style="0" customWidth="1"/>
    <col min="6659" max="6659" width="45.50390625" style="0" customWidth="1"/>
    <col min="6660" max="6661" width="8.50390625" style="0" customWidth="1"/>
    <col min="6662" max="6662" width="12.875" style="0" customWidth="1"/>
    <col min="6663" max="6663" width="13.00390625" style="0" customWidth="1"/>
    <col min="6913" max="6913" width="6.125" style="0" customWidth="1"/>
    <col min="6914" max="6914" width="16.625" style="0" customWidth="1"/>
    <col min="6915" max="6915" width="45.50390625" style="0" customWidth="1"/>
    <col min="6916" max="6917" width="8.50390625" style="0" customWidth="1"/>
    <col min="6918" max="6918" width="12.875" style="0" customWidth="1"/>
    <col min="6919" max="6919" width="13.00390625" style="0" customWidth="1"/>
    <col min="7169" max="7169" width="6.125" style="0" customWidth="1"/>
    <col min="7170" max="7170" width="16.625" style="0" customWidth="1"/>
    <col min="7171" max="7171" width="45.50390625" style="0" customWidth="1"/>
    <col min="7172" max="7173" width="8.50390625" style="0" customWidth="1"/>
    <col min="7174" max="7174" width="12.875" style="0" customWidth="1"/>
    <col min="7175" max="7175" width="13.00390625" style="0" customWidth="1"/>
    <col min="7425" max="7425" width="6.125" style="0" customWidth="1"/>
    <col min="7426" max="7426" width="16.625" style="0" customWidth="1"/>
    <col min="7427" max="7427" width="45.50390625" style="0" customWidth="1"/>
    <col min="7428" max="7429" width="8.50390625" style="0" customWidth="1"/>
    <col min="7430" max="7430" width="12.875" style="0" customWidth="1"/>
    <col min="7431" max="7431" width="13.00390625" style="0" customWidth="1"/>
    <col min="7681" max="7681" width="6.125" style="0" customWidth="1"/>
    <col min="7682" max="7682" width="16.625" style="0" customWidth="1"/>
    <col min="7683" max="7683" width="45.50390625" style="0" customWidth="1"/>
    <col min="7684" max="7685" width="8.50390625" style="0" customWidth="1"/>
    <col min="7686" max="7686" width="12.875" style="0" customWidth="1"/>
    <col min="7687" max="7687" width="13.00390625" style="0" customWidth="1"/>
    <col min="7937" max="7937" width="6.125" style="0" customWidth="1"/>
    <col min="7938" max="7938" width="16.625" style="0" customWidth="1"/>
    <col min="7939" max="7939" width="45.50390625" style="0" customWidth="1"/>
    <col min="7940" max="7941" width="8.50390625" style="0" customWidth="1"/>
    <col min="7942" max="7942" width="12.875" style="0" customWidth="1"/>
    <col min="7943" max="7943" width="13.00390625" style="0" customWidth="1"/>
    <col min="8193" max="8193" width="6.125" style="0" customWidth="1"/>
    <col min="8194" max="8194" width="16.625" style="0" customWidth="1"/>
    <col min="8195" max="8195" width="45.50390625" style="0" customWidth="1"/>
    <col min="8196" max="8197" width="8.50390625" style="0" customWidth="1"/>
    <col min="8198" max="8198" width="12.875" style="0" customWidth="1"/>
    <col min="8199" max="8199" width="13.00390625" style="0" customWidth="1"/>
    <col min="8449" max="8449" width="6.125" style="0" customWidth="1"/>
    <col min="8450" max="8450" width="16.625" style="0" customWidth="1"/>
    <col min="8451" max="8451" width="45.50390625" style="0" customWidth="1"/>
    <col min="8452" max="8453" width="8.50390625" style="0" customWidth="1"/>
    <col min="8454" max="8454" width="12.875" style="0" customWidth="1"/>
    <col min="8455" max="8455" width="13.00390625" style="0" customWidth="1"/>
    <col min="8705" max="8705" width="6.125" style="0" customWidth="1"/>
    <col min="8706" max="8706" width="16.625" style="0" customWidth="1"/>
    <col min="8707" max="8707" width="45.50390625" style="0" customWidth="1"/>
    <col min="8708" max="8709" width="8.50390625" style="0" customWidth="1"/>
    <col min="8710" max="8710" width="12.875" style="0" customWidth="1"/>
    <col min="8711" max="8711" width="13.00390625" style="0" customWidth="1"/>
    <col min="8961" max="8961" width="6.125" style="0" customWidth="1"/>
    <col min="8962" max="8962" width="16.625" style="0" customWidth="1"/>
    <col min="8963" max="8963" width="45.50390625" style="0" customWidth="1"/>
    <col min="8964" max="8965" width="8.50390625" style="0" customWidth="1"/>
    <col min="8966" max="8966" width="12.875" style="0" customWidth="1"/>
    <col min="8967" max="8967" width="13.00390625" style="0" customWidth="1"/>
    <col min="9217" max="9217" width="6.125" style="0" customWidth="1"/>
    <col min="9218" max="9218" width="16.625" style="0" customWidth="1"/>
    <col min="9219" max="9219" width="45.50390625" style="0" customWidth="1"/>
    <col min="9220" max="9221" width="8.50390625" style="0" customWidth="1"/>
    <col min="9222" max="9222" width="12.875" style="0" customWidth="1"/>
    <col min="9223" max="9223" width="13.00390625" style="0" customWidth="1"/>
    <col min="9473" max="9473" width="6.125" style="0" customWidth="1"/>
    <col min="9474" max="9474" width="16.625" style="0" customWidth="1"/>
    <col min="9475" max="9475" width="45.50390625" style="0" customWidth="1"/>
    <col min="9476" max="9477" width="8.50390625" style="0" customWidth="1"/>
    <col min="9478" max="9478" width="12.875" style="0" customWidth="1"/>
    <col min="9479" max="9479" width="13.00390625" style="0" customWidth="1"/>
    <col min="9729" max="9729" width="6.125" style="0" customWidth="1"/>
    <col min="9730" max="9730" width="16.625" style="0" customWidth="1"/>
    <col min="9731" max="9731" width="45.50390625" style="0" customWidth="1"/>
    <col min="9732" max="9733" width="8.50390625" style="0" customWidth="1"/>
    <col min="9734" max="9734" width="12.875" style="0" customWidth="1"/>
    <col min="9735" max="9735" width="13.00390625" style="0" customWidth="1"/>
    <col min="9985" max="9985" width="6.125" style="0" customWidth="1"/>
    <col min="9986" max="9986" width="16.625" style="0" customWidth="1"/>
    <col min="9987" max="9987" width="45.50390625" style="0" customWidth="1"/>
    <col min="9988" max="9989" width="8.50390625" style="0" customWidth="1"/>
    <col min="9990" max="9990" width="12.875" style="0" customWidth="1"/>
    <col min="9991" max="9991" width="13.00390625" style="0" customWidth="1"/>
    <col min="10241" max="10241" width="6.125" style="0" customWidth="1"/>
    <col min="10242" max="10242" width="16.625" style="0" customWidth="1"/>
    <col min="10243" max="10243" width="45.50390625" style="0" customWidth="1"/>
    <col min="10244" max="10245" width="8.50390625" style="0" customWidth="1"/>
    <col min="10246" max="10246" width="12.875" style="0" customWidth="1"/>
    <col min="10247" max="10247" width="13.00390625" style="0" customWidth="1"/>
    <col min="10497" max="10497" width="6.125" style="0" customWidth="1"/>
    <col min="10498" max="10498" width="16.625" style="0" customWidth="1"/>
    <col min="10499" max="10499" width="45.50390625" style="0" customWidth="1"/>
    <col min="10500" max="10501" width="8.50390625" style="0" customWidth="1"/>
    <col min="10502" max="10502" width="12.875" style="0" customWidth="1"/>
    <col min="10503" max="10503" width="13.00390625" style="0" customWidth="1"/>
    <col min="10753" max="10753" width="6.125" style="0" customWidth="1"/>
    <col min="10754" max="10754" width="16.625" style="0" customWidth="1"/>
    <col min="10755" max="10755" width="45.50390625" style="0" customWidth="1"/>
    <col min="10756" max="10757" width="8.50390625" style="0" customWidth="1"/>
    <col min="10758" max="10758" width="12.875" style="0" customWidth="1"/>
    <col min="10759" max="10759" width="13.00390625" style="0" customWidth="1"/>
    <col min="11009" max="11009" width="6.125" style="0" customWidth="1"/>
    <col min="11010" max="11010" width="16.625" style="0" customWidth="1"/>
    <col min="11011" max="11011" width="45.50390625" style="0" customWidth="1"/>
    <col min="11012" max="11013" width="8.50390625" style="0" customWidth="1"/>
    <col min="11014" max="11014" width="12.875" style="0" customWidth="1"/>
    <col min="11015" max="11015" width="13.00390625" style="0" customWidth="1"/>
    <col min="11265" max="11265" width="6.125" style="0" customWidth="1"/>
    <col min="11266" max="11266" width="16.625" style="0" customWidth="1"/>
    <col min="11267" max="11267" width="45.50390625" style="0" customWidth="1"/>
    <col min="11268" max="11269" width="8.50390625" style="0" customWidth="1"/>
    <col min="11270" max="11270" width="12.875" style="0" customWidth="1"/>
    <col min="11271" max="11271" width="13.00390625" style="0" customWidth="1"/>
    <col min="11521" max="11521" width="6.125" style="0" customWidth="1"/>
    <col min="11522" max="11522" width="16.625" style="0" customWidth="1"/>
    <col min="11523" max="11523" width="45.50390625" style="0" customWidth="1"/>
    <col min="11524" max="11525" width="8.50390625" style="0" customWidth="1"/>
    <col min="11526" max="11526" width="12.875" style="0" customWidth="1"/>
    <col min="11527" max="11527" width="13.00390625" style="0" customWidth="1"/>
    <col min="11777" max="11777" width="6.125" style="0" customWidth="1"/>
    <col min="11778" max="11778" width="16.625" style="0" customWidth="1"/>
    <col min="11779" max="11779" width="45.50390625" style="0" customWidth="1"/>
    <col min="11780" max="11781" width="8.50390625" style="0" customWidth="1"/>
    <col min="11782" max="11782" width="12.875" style="0" customWidth="1"/>
    <col min="11783" max="11783" width="13.00390625" style="0" customWidth="1"/>
    <col min="12033" max="12033" width="6.125" style="0" customWidth="1"/>
    <col min="12034" max="12034" width="16.625" style="0" customWidth="1"/>
    <col min="12035" max="12035" width="45.50390625" style="0" customWidth="1"/>
    <col min="12036" max="12037" width="8.50390625" style="0" customWidth="1"/>
    <col min="12038" max="12038" width="12.875" style="0" customWidth="1"/>
    <col min="12039" max="12039" width="13.00390625" style="0" customWidth="1"/>
    <col min="12289" max="12289" width="6.125" style="0" customWidth="1"/>
    <col min="12290" max="12290" width="16.625" style="0" customWidth="1"/>
    <col min="12291" max="12291" width="45.50390625" style="0" customWidth="1"/>
    <col min="12292" max="12293" width="8.50390625" style="0" customWidth="1"/>
    <col min="12294" max="12294" width="12.875" style="0" customWidth="1"/>
    <col min="12295" max="12295" width="13.00390625" style="0" customWidth="1"/>
    <col min="12545" max="12545" width="6.125" style="0" customWidth="1"/>
    <col min="12546" max="12546" width="16.625" style="0" customWidth="1"/>
    <col min="12547" max="12547" width="45.50390625" style="0" customWidth="1"/>
    <col min="12548" max="12549" width="8.50390625" style="0" customWidth="1"/>
    <col min="12550" max="12550" width="12.875" style="0" customWidth="1"/>
    <col min="12551" max="12551" width="13.00390625" style="0" customWidth="1"/>
    <col min="12801" max="12801" width="6.125" style="0" customWidth="1"/>
    <col min="12802" max="12802" width="16.625" style="0" customWidth="1"/>
    <col min="12803" max="12803" width="45.50390625" style="0" customWidth="1"/>
    <col min="12804" max="12805" width="8.50390625" style="0" customWidth="1"/>
    <col min="12806" max="12806" width="12.875" style="0" customWidth="1"/>
    <col min="12807" max="12807" width="13.00390625" style="0" customWidth="1"/>
    <col min="13057" max="13057" width="6.125" style="0" customWidth="1"/>
    <col min="13058" max="13058" width="16.625" style="0" customWidth="1"/>
    <col min="13059" max="13059" width="45.50390625" style="0" customWidth="1"/>
    <col min="13060" max="13061" width="8.50390625" style="0" customWidth="1"/>
    <col min="13062" max="13062" width="12.875" style="0" customWidth="1"/>
    <col min="13063" max="13063" width="13.00390625" style="0" customWidth="1"/>
    <col min="13313" max="13313" width="6.125" style="0" customWidth="1"/>
    <col min="13314" max="13314" width="16.625" style="0" customWidth="1"/>
    <col min="13315" max="13315" width="45.50390625" style="0" customWidth="1"/>
    <col min="13316" max="13317" width="8.50390625" style="0" customWidth="1"/>
    <col min="13318" max="13318" width="12.875" style="0" customWidth="1"/>
    <col min="13319" max="13319" width="13.00390625" style="0" customWidth="1"/>
    <col min="13569" max="13569" width="6.125" style="0" customWidth="1"/>
    <col min="13570" max="13570" width="16.625" style="0" customWidth="1"/>
    <col min="13571" max="13571" width="45.50390625" style="0" customWidth="1"/>
    <col min="13572" max="13573" width="8.50390625" style="0" customWidth="1"/>
    <col min="13574" max="13574" width="12.875" style="0" customWidth="1"/>
    <col min="13575" max="13575" width="13.00390625" style="0" customWidth="1"/>
    <col min="13825" max="13825" width="6.125" style="0" customWidth="1"/>
    <col min="13826" max="13826" width="16.625" style="0" customWidth="1"/>
    <col min="13827" max="13827" width="45.50390625" style="0" customWidth="1"/>
    <col min="13828" max="13829" width="8.50390625" style="0" customWidth="1"/>
    <col min="13830" max="13830" width="12.875" style="0" customWidth="1"/>
    <col min="13831" max="13831" width="13.00390625" style="0" customWidth="1"/>
    <col min="14081" max="14081" width="6.125" style="0" customWidth="1"/>
    <col min="14082" max="14082" width="16.625" style="0" customWidth="1"/>
    <col min="14083" max="14083" width="45.50390625" style="0" customWidth="1"/>
    <col min="14084" max="14085" width="8.50390625" style="0" customWidth="1"/>
    <col min="14086" max="14086" width="12.875" style="0" customWidth="1"/>
    <col min="14087" max="14087" width="13.00390625" style="0" customWidth="1"/>
    <col min="14337" max="14337" width="6.125" style="0" customWidth="1"/>
    <col min="14338" max="14338" width="16.625" style="0" customWidth="1"/>
    <col min="14339" max="14339" width="45.50390625" style="0" customWidth="1"/>
    <col min="14340" max="14341" width="8.50390625" style="0" customWidth="1"/>
    <col min="14342" max="14342" width="12.875" style="0" customWidth="1"/>
    <col min="14343" max="14343" width="13.00390625" style="0" customWidth="1"/>
    <col min="14593" max="14593" width="6.125" style="0" customWidth="1"/>
    <col min="14594" max="14594" width="16.625" style="0" customWidth="1"/>
    <col min="14595" max="14595" width="45.50390625" style="0" customWidth="1"/>
    <col min="14596" max="14597" width="8.50390625" style="0" customWidth="1"/>
    <col min="14598" max="14598" width="12.875" style="0" customWidth="1"/>
    <col min="14599" max="14599" width="13.00390625" style="0" customWidth="1"/>
    <col min="14849" max="14849" width="6.125" style="0" customWidth="1"/>
    <col min="14850" max="14850" width="16.625" style="0" customWidth="1"/>
    <col min="14851" max="14851" width="45.50390625" style="0" customWidth="1"/>
    <col min="14852" max="14853" width="8.50390625" style="0" customWidth="1"/>
    <col min="14854" max="14854" width="12.875" style="0" customWidth="1"/>
    <col min="14855" max="14855" width="13.00390625" style="0" customWidth="1"/>
    <col min="15105" max="15105" width="6.125" style="0" customWidth="1"/>
    <col min="15106" max="15106" width="16.625" style="0" customWidth="1"/>
    <col min="15107" max="15107" width="45.50390625" style="0" customWidth="1"/>
    <col min="15108" max="15109" width="8.50390625" style="0" customWidth="1"/>
    <col min="15110" max="15110" width="12.875" style="0" customWidth="1"/>
    <col min="15111" max="15111" width="13.00390625" style="0" customWidth="1"/>
    <col min="15361" max="15361" width="6.125" style="0" customWidth="1"/>
    <col min="15362" max="15362" width="16.625" style="0" customWidth="1"/>
    <col min="15363" max="15363" width="45.50390625" style="0" customWidth="1"/>
    <col min="15364" max="15365" width="8.50390625" style="0" customWidth="1"/>
    <col min="15366" max="15366" width="12.875" style="0" customWidth="1"/>
    <col min="15367" max="15367" width="13.00390625" style="0" customWidth="1"/>
    <col min="15617" max="15617" width="6.125" style="0" customWidth="1"/>
    <col min="15618" max="15618" width="16.625" style="0" customWidth="1"/>
    <col min="15619" max="15619" width="45.50390625" style="0" customWidth="1"/>
    <col min="15620" max="15621" width="8.50390625" style="0" customWidth="1"/>
    <col min="15622" max="15622" width="12.875" style="0" customWidth="1"/>
    <col min="15623" max="15623" width="13.00390625" style="0" customWidth="1"/>
    <col min="15873" max="15873" width="6.125" style="0" customWidth="1"/>
    <col min="15874" max="15874" width="16.625" style="0" customWidth="1"/>
    <col min="15875" max="15875" width="45.50390625" style="0" customWidth="1"/>
    <col min="15876" max="15877" width="8.50390625" style="0" customWidth="1"/>
    <col min="15878" max="15878" width="12.875" style="0" customWidth="1"/>
    <col min="15879" max="15879" width="13.00390625" style="0" customWidth="1"/>
    <col min="16129" max="16129" width="6.125" style="0" customWidth="1"/>
    <col min="16130" max="16130" width="16.625" style="0" customWidth="1"/>
    <col min="16131" max="16131" width="45.50390625" style="0" customWidth="1"/>
    <col min="16132" max="16133" width="8.50390625" style="0" customWidth="1"/>
    <col min="16134" max="16134" width="12.875" style="0" customWidth="1"/>
    <col min="16135" max="16135" width="13.00390625" style="0" customWidth="1"/>
  </cols>
  <sheetData>
    <row r="1" spans="1:7" ht="36" customHeight="1">
      <c r="A1" s="550" t="s">
        <v>2100</v>
      </c>
      <c r="B1" s="551"/>
      <c r="C1" s="551"/>
      <c r="D1" s="551"/>
      <c r="E1" s="551"/>
      <c r="F1" s="551"/>
      <c r="G1" s="552"/>
    </row>
    <row r="2" spans="1:7" s="452" customFormat="1" ht="18.75" customHeight="1">
      <c r="A2" s="555"/>
      <c r="B2" s="555"/>
      <c r="C2" s="555"/>
      <c r="D2" s="555"/>
      <c r="E2" s="555"/>
      <c r="F2" s="555"/>
      <c r="G2" s="555"/>
    </row>
    <row r="3" spans="1:7" ht="18.75" customHeight="1">
      <c r="A3" s="553" t="s">
        <v>2101</v>
      </c>
      <c r="B3" s="554"/>
      <c r="C3" s="556" t="s">
        <v>2102</v>
      </c>
      <c r="D3" s="557"/>
      <c r="E3" s="557"/>
      <c r="F3" s="557"/>
      <c r="G3" s="558"/>
    </row>
    <row r="4" spans="1:7" ht="18.75" customHeight="1">
      <c r="A4" s="453"/>
      <c r="B4" s="454"/>
      <c r="C4" s="556" t="s">
        <v>2103</v>
      </c>
      <c r="D4" s="557"/>
      <c r="E4" s="557"/>
      <c r="F4" s="557"/>
      <c r="G4" s="558"/>
    </row>
    <row r="5" spans="1:7" ht="18.75" customHeight="1">
      <c r="A5" s="559" t="s">
        <v>2104</v>
      </c>
      <c r="B5" s="560"/>
      <c r="C5" s="556" t="s">
        <v>2105</v>
      </c>
      <c r="D5" s="557"/>
      <c r="E5" s="557"/>
      <c r="F5" s="557"/>
      <c r="G5" s="558"/>
    </row>
    <row r="6" spans="1:7" ht="18.75" customHeight="1">
      <c r="A6" s="559" t="s">
        <v>2106</v>
      </c>
      <c r="B6" s="560"/>
      <c r="C6" s="556" t="s">
        <v>2107</v>
      </c>
      <c r="D6" s="557"/>
      <c r="E6" s="557"/>
      <c r="F6" s="557"/>
      <c r="G6" s="558"/>
    </row>
    <row r="7" spans="1:7" ht="18.75" customHeight="1">
      <c r="A7" s="559" t="s">
        <v>2108</v>
      </c>
      <c r="B7" s="560"/>
      <c r="C7" s="556" t="s">
        <v>2109</v>
      </c>
      <c r="D7" s="557"/>
      <c r="E7" s="557"/>
      <c r="F7" s="557"/>
      <c r="G7" s="558"/>
    </row>
    <row r="8" spans="1:7" ht="18.75" customHeight="1">
      <c r="A8" s="559" t="s">
        <v>2110</v>
      </c>
      <c r="B8" s="560"/>
      <c r="C8" s="556" t="s">
        <v>2111</v>
      </c>
      <c r="D8" s="557"/>
      <c r="E8" s="557"/>
      <c r="F8" s="557"/>
      <c r="G8" s="558"/>
    </row>
    <row r="9" spans="1:7" ht="18.75" customHeight="1">
      <c r="A9" s="559" t="s">
        <v>2112</v>
      </c>
      <c r="B9" s="560"/>
      <c r="C9" s="556" t="s">
        <v>2113</v>
      </c>
      <c r="D9" s="557"/>
      <c r="E9" s="557"/>
      <c r="F9" s="557"/>
      <c r="G9" s="558"/>
    </row>
    <row r="10" spans="1:7" ht="18.75" customHeight="1">
      <c r="A10" s="561" t="s">
        <v>2114</v>
      </c>
      <c r="B10" s="562"/>
      <c r="C10" s="563" t="s">
        <v>2115</v>
      </c>
      <c r="D10" s="564"/>
      <c r="E10" s="564"/>
      <c r="F10" s="564"/>
      <c r="G10" s="565"/>
    </row>
    <row r="11" spans="1:7" ht="12.75">
      <c r="A11" s="555"/>
      <c r="B11" s="555"/>
      <c r="C11" s="555"/>
      <c r="D11" s="555"/>
      <c r="E11" s="555"/>
      <c r="F11" s="555"/>
      <c r="G11" s="555"/>
    </row>
    <row r="12" spans="1:7" ht="22.5" customHeight="1">
      <c r="A12" s="566" t="s">
        <v>2116</v>
      </c>
      <c r="B12" s="567"/>
      <c r="C12" s="567"/>
      <c r="D12" s="567"/>
      <c r="E12" s="567"/>
      <c r="F12" s="567"/>
      <c r="G12" s="568"/>
    </row>
    <row r="13" spans="1:7" ht="18" customHeight="1">
      <c r="A13" s="569" t="s">
        <v>2117</v>
      </c>
      <c r="B13" s="571" t="s">
        <v>2118</v>
      </c>
      <c r="C13" s="572"/>
      <c r="D13" s="575" t="s">
        <v>2119</v>
      </c>
      <c r="E13" s="577" t="s">
        <v>2120</v>
      </c>
      <c r="F13" s="579" t="s">
        <v>2121</v>
      </c>
      <c r="G13" s="580"/>
    </row>
    <row r="14" spans="1:7" ht="18.75" customHeight="1">
      <c r="A14" s="570"/>
      <c r="B14" s="573"/>
      <c r="C14" s="574"/>
      <c r="D14" s="576"/>
      <c r="E14" s="578"/>
      <c r="F14" s="455" t="s">
        <v>2122</v>
      </c>
      <c r="G14" s="456" t="s">
        <v>2123</v>
      </c>
    </row>
    <row r="15" spans="1:7" ht="18.75" customHeight="1">
      <c r="A15" s="457">
        <v>4</v>
      </c>
      <c r="B15" s="582" t="str">
        <f>'[3]1'!B5:F5</f>
        <v>ZAŘÍZENÍ Č.1 – VĚTRÁNÍ SOCIÁLNÍHO ZÁZEMÍ</v>
      </c>
      <c r="C15" s="583"/>
      <c r="D15" s="458" t="s">
        <v>2124</v>
      </c>
      <c r="E15" s="459">
        <v>1</v>
      </c>
      <c r="F15" s="459">
        <f>+F51</f>
        <v>0</v>
      </c>
      <c r="G15" s="460"/>
    </row>
    <row r="16" spans="1:7" ht="18.75" customHeight="1">
      <c r="A16" s="461"/>
      <c r="B16" s="584" t="s">
        <v>2125</v>
      </c>
      <c r="C16" s="585"/>
      <c r="D16" s="462"/>
      <c r="E16" s="463"/>
      <c r="F16" s="464">
        <f>+F15</f>
        <v>0</v>
      </c>
      <c r="G16" s="465">
        <f>SUM(G15:G15)</f>
        <v>0</v>
      </c>
    </row>
    <row r="17" spans="1:7" ht="13.8">
      <c r="A17" s="457"/>
      <c r="B17" s="586"/>
      <c r="C17" s="586"/>
      <c r="D17" s="458"/>
      <c r="E17" s="459"/>
      <c r="F17" s="466"/>
      <c r="G17" s="467"/>
    </row>
    <row r="18" spans="1:7" ht="18.75" customHeight="1">
      <c r="A18" s="457"/>
      <c r="B18" s="581" t="s">
        <v>2126</v>
      </c>
      <c r="C18" s="581"/>
      <c r="D18" s="458" t="s">
        <v>2124</v>
      </c>
      <c r="E18" s="459">
        <v>1</v>
      </c>
      <c r="F18" s="459" t="s">
        <v>2127</v>
      </c>
      <c r="G18" s="460"/>
    </row>
    <row r="19" spans="1:7" ht="18.75" customHeight="1">
      <c r="A19" s="457"/>
      <c r="B19" s="581" t="s">
        <v>2128</v>
      </c>
      <c r="C19" s="581"/>
      <c r="D19" s="458" t="s">
        <v>2124</v>
      </c>
      <c r="E19" s="459">
        <v>1</v>
      </c>
      <c r="F19" s="459" t="s">
        <v>2127</v>
      </c>
      <c r="G19" s="460"/>
    </row>
    <row r="20" spans="1:7" ht="18.75" customHeight="1">
      <c r="A20" s="457"/>
      <c r="B20" s="581" t="s">
        <v>2129</v>
      </c>
      <c r="C20" s="581"/>
      <c r="D20" s="458" t="s">
        <v>2124</v>
      </c>
      <c r="E20" s="459">
        <v>1</v>
      </c>
      <c r="F20" s="459" t="s">
        <v>2127</v>
      </c>
      <c r="G20" s="460"/>
    </row>
    <row r="21" spans="1:7" ht="18.75" customHeight="1">
      <c r="A21" s="457"/>
      <c r="B21" s="581" t="s">
        <v>2130</v>
      </c>
      <c r="C21" s="581"/>
      <c r="D21" s="458" t="s">
        <v>2124</v>
      </c>
      <c r="E21" s="459">
        <v>1</v>
      </c>
      <c r="F21" s="459" t="s">
        <v>2127</v>
      </c>
      <c r="G21" s="460"/>
    </row>
    <row r="22" spans="1:7" ht="18.75" customHeight="1">
      <c r="A22" s="457"/>
      <c r="B22" s="581" t="s">
        <v>2131</v>
      </c>
      <c r="C22" s="581"/>
      <c r="D22" s="458" t="s">
        <v>2124</v>
      </c>
      <c r="E22" s="459">
        <v>1</v>
      </c>
      <c r="F22" s="459" t="s">
        <v>2127</v>
      </c>
      <c r="G22" s="460"/>
    </row>
    <row r="23" spans="1:7" ht="18.75" customHeight="1">
      <c r="A23" s="457"/>
      <c r="B23" s="581" t="s">
        <v>2132</v>
      </c>
      <c r="C23" s="581"/>
      <c r="D23" s="458" t="s">
        <v>2124</v>
      </c>
      <c r="E23" s="459">
        <v>1</v>
      </c>
      <c r="F23" s="459" t="s">
        <v>2127</v>
      </c>
      <c r="G23" s="460"/>
    </row>
    <row r="24" spans="1:7" ht="18.75" customHeight="1">
      <c r="A24" s="457"/>
      <c r="B24" s="581" t="s">
        <v>2133</v>
      </c>
      <c r="C24" s="581"/>
      <c r="D24" s="458" t="s">
        <v>2124</v>
      </c>
      <c r="E24" s="459">
        <v>1</v>
      </c>
      <c r="F24" s="459" t="s">
        <v>2127</v>
      </c>
      <c r="G24" s="460"/>
    </row>
    <row r="25" spans="1:7" ht="18.75" customHeight="1">
      <c r="A25" s="457"/>
      <c r="B25" s="581" t="s">
        <v>2134</v>
      </c>
      <c r="C25" s="581"/>
      <c r="D25" s="458" t="s">
        <v>2124</v>
      </c>
      <c r="E25" s="459">
        <v>1</v>
      </c>
      <c r="F25" s="459" t="s">
        <v>2127</v>
      </c>
      <c r="G25" s="460"/>
    </row>
    <row r="26" spans="1:7" ht="18.75" customHeight="1">
      <c r="A26" s="457"/>
      <c r="B26" s="581" t="s">
        <v>2135</v>
      </c>
      <c r="C26" s="581"/>
      <c r="D26" s="458" t="s">
        <v>2124</v>
      </c>
      <c r="E26" s="459">
        <v>1</v>
      </c>
      <c r="F26" s="459" t="s">
        <v>2127</v>
      </c>
      <c r="G26" s="460"/>
    </row>
    <row r="27" spans="1:7" ht="18.75" customHeight="1">
      <c r="A27" s="457"/>
      <c r="B27" s="581" t="s">
        <v>2136</v>
      </c>
      <c r="C27" s="581"/>
      <c r="D27" s="458" t="s">
        <v>2124</v>
      </c>
      <c r="E27" s="459">
        <v>1</v>
      </c>
      <c r="F27" s="459" t="s">
        <v>2127</v>
      </c>
      <c r="G27" s="460"/>
    </row>
    <row r="28" spans="1:7" ht="18.75" customHeight="1">
      <c r="A28" s="457"/>
      <c r="B28" s="581" t="s">
        <v>2137</v>
      </c>
      <c r="C28" s="581"/>
      <c r="D28" s="458" t="s">
        <v>2124</v>
      </c>
      <c r="E28" s="459">
        <v>1</v>
      </c>
      <c r="F28" s="459" t="s">
        <v>2127</v>
      </c>
      <c r="G28" s="460"/>
    </row>
    <row r="29" spans="1:7" ht="18.75" customHeight="1">
      <c r="A29" s="457"/>
      <c r="B29" s="581" t="s">
        <v>2138</v>
      </c>
      <c r="C29" s="581"/>
      <c r="D29" s="458" t="s">
        <v>2124</v>
      </c>
      <c r="E29" s="459">
        <v>1</v>
      </c>
      <c r="F29" s="459" t="s">
        <v>2127</v>
      </c>
      <c r="G29" s="460"/>
    </row>
    <row r="30" spans="1:7" ht="18.75" customHeight="1">
      <c r="A30" s="457"/>
      <c r="B30" s="581" t="s">
        <v>2139</v>
      </c>
      <c r="C30" s="581"/>
      <c r="D30" s="458" t="s">
        <v>2124</v>
      </c>
      <c r="E30" s="459">
        <v>1</v>
      </c>
      <c r="F30" s="459" t="s">
        <v>2127</v>
      </c>
      <c r="G30" s="460"/>
    </row>
    <row r="31" spans="1:7" ht="18.75" customHeight="1">
      <c r="A31" s="457"/>
      <c r="B31" s="581" t="s">
        <v>2140</v>
      </c>
      <c r="C31" s="581"/>
      <c r="D31" s="458" t="s">
        <v>2124</v>
      </c>
      <c r="E31" s="459">
        <v>1</v>
      </c>
      <c r="F31" s="459" t="s">
        <v>2127</v>
      </c>
      <c r="G31" s="460"/>
    </row>
    <row r="32" spans="1:7" ht="44.25" customHeight="1">
      <c r="A32" s="457"/>
      <c r="B32" s="590" t="s">
        <v>2141</v>
      </c>
      <c r="C32" s="585"/>
      <c r="D32" s="458"/>
      <c r="E32" s="459"/>
      <c r="F32" s="459"/>
      <c r="G32" s="460"/>
    </row>
    <row r="33" spans="1:7" ht="18.75" customHeight="1">
      <c r="A33" s="457"/>
      <c r="B33" s="581" t="s">
        <v>2142</v>
      </c>
      <c r="C33" s="581"/>
      <c r="D33" s="458" t="s">
        <v>2124</v>
      </c>
      <c r="E33" s="459">
        <v>1</v>
      </c>
      <c r="F33" s="459" t="s">
        <v>2127</v>
      </c>
      <c r="G33" s="460">
        <v>0</v>
      </c>
    </row>
    <row r="34" spans="1:7" ht="44.25" customHeight="1">
      <c r="A34" s="457"/>
      <c r="B34" s="590" t="s">
        <v>2143</v>
      </c>
      <c r="C34" s="591"/>
      <c r="D34" s="458"/>
      <c r="E34" s="459"/>
      <c r="F34" s="459"/>
      <c r="G34" s="460"/>
    </row>
    <row r="35" spans="1:7" ht="18.75" customHeight="1">
      <c r="A35" s="461"/>
      <c r="B35" s="592" t="s">
        <v>2144</v>
      </c>
      <c r="C35" s="593"/>
      <c r="D35" s="462"/>
      <c r="E35" s="463"/>
      <c r="F35" s="464"/>
      <c r="G35" s="465">
        <f>SUM(G18:G34)</f>
        <v>0</v>
      </c>
    </row>
    <row r="36" spans="1:7" s="452" customFormat="1" ht="15" customHeight="1">
      <c r="A36" s="457"/>
      <c r="B36" s="586"/>
      <c r="C36" s="586"/>
      <c r="D36" s="458"/>
      <c r="E36" s="459"/>
      <c r="F36" s="466"/>
      <c r="G36" s="467"/>
    </row>
    <row r="37" spans="1:7" s="472" customFormat="1" ht="22.5" customHeight="1">
      <c r="A37" s="468"/>
      <c r="B37" s="469" t="s">
        <v>2145</v>
      </c>
      <c r="C37" s="470"/>
      <c r="D37" s="470"/>
      <c r="E37" s="471"/>
      <c r="F37" s="594">
        <f>+G35+G16+F16</f>
        <v>0</v>
      </c>
      <c r="G37" s="595"/>
    </row>
    <row r="39" spans="1:7" s="472" customFormat="1" ht="44.25" customHeight="1">
      <c r="A39" s="587" t="s">
        <v>2146</v>
      </c>
      <c r="B39" s="588"/>
      <c r="C39" s="588"/>
      <c r="D39" s="588"/>
      <c r="E39" s="588"/>
      <c r="F39" s="588"/>
      <c r="G39" s="589"/>
    </row>
    <row r="41" spans="1:6" ht="13.8">
      <c r="A41" s="599" t="s">
        <v>2147</v>
      </c>
      <c r="B41" s="599" t="s">
        <v>2148</v>
      </c>
      <c r="C41" s="600" t="s">
        <v>2149</v>
      </c>
      <c r="D41" s="599" t="s">
        <v>2120</v>
      </c>
      <c r="E41" s="599" t="s">
        <v>2121</v>
      </c>
      <c r="F41" s="599"/>
    </row>
    <row r="42" spans="1:6" ht="13.8">
      <c r="A42" s="599"/>
      <c r="B42" s="599"/>
      <c r="C42" s="601"/>
      <c r="D42" s="599"/>
      <c r="E42" s="474" t="s">
        <v>2150</v>
      </c>
      <c r="F42" s="474" t="s">
        <v>2151</v>
      </c>
    </row>
    <row r="43" spans="1:6" ht="12.75">
      <c r="A43" s="475"/>
      <c r="B43" s="475"/>
      <c r="C43" s="475"/>
      <c r="D43" s="475"/>
      <c r="E43" s="475"/>
      <c r="F43" s="475"/>
    </row>
    <row r="44" spans="1:6" ht="13.8">
      <c r="A44" s="476"/>
      <c r="B44" s="602" t="s">
        <v>2152</v>
      </c>
      <c r="C44" s="603"/>
      <c r="D44" s="603"/>
      <c r="E44" s="603"/>
      <c r="F44" s="604"/>
    </row>
    <row r="45" spans="1:6" ht="27.6">
      <c r="A45" s="477" t="s">
        <v>2153</v>
      </c>
      <c r="B45" s="487" t="s">
        <v>2154</v>
      </c>
      <c r="C45" s="477" t="s">
        <v>98</v>
      </c>
      <c r="D45" s="479">
        <v>4</v>
      </c>
      <c r="E45" s="480"/>
      <c r="F45" s="480">
        <f aca="true" t="shared" si="0" ref="F45:F50">D45*E45</f>
        <v>0</v>
      </c>
    </row>
    <row r="46" spans="1:6" ht="13.8">
      <c r="A46" s="477"/>
      <c r="B46" s="478" t="s">
        <v>2155</v>
      </c>
      <c r="C46" s="477" t="s">
        <v>98</v>
      </c>
      <c r="D46" s="479">
        <v>4</v>
      </c>
      <c r="E46" s="480"/>
      <c r="F46" s="480">
        <f t="shared" si="0"/>
        <v>0</v>
      </c>
    </row>
    <row r="47" spans="1:6" ht="13.8">
      <c r="A47" s="477"/>
      <c r="B47" s="478" t="s">
        <v>2156</v>
      </c>
      <c r="C47" s="477" t="s">
        <v>98</v>
      </c>
      <c r="D47" s="479">
        <v>4</v>
      </c>
      <c r="E47" s="480"/>
      <c r="F47" s="480">
        <f t="shared" si="0"/>
        <v>0</v>
      </c>
    </row>
    <row r="48" spans="1:6" ht="13.8">
      <c r="A48" s="477"/>
      <c r="B48" s="478" t="s">
        <v>2157</v>
      </c>
      <c r="C48" s="477" t="s">
        <v>2124</v>
      </c>
      <c r="D48" s="479">
        <v>4</v>
      </c>
      <c r="E48" s="480"/>
      <c r="F48" s="480">
        <f t="shared" si="0"/>
        <v>0</v>
      </c>
    </row>
    <row r="49" spans="1:6" ht="13.8">
      <c r="A49" s="477"/>
      <c r="B49" s="481" t="s">
        <v>2158</v>
      </c>
      <c r="C49" s="477" t="s">
        <v>98</v>
      </c>
      <c r="D49" s="479">
        <v>8</v>
      </c>
      <c r="E49" s="480"/>
      <c r="F49" s="480">
        <f t="shared" si="0"/>
        <v>0</v>
      </c>
    </row>
    <row r="50" spans="1:6" ht="13.8">
      <c r="A50" s="477"/>
      <c r="B50" s="478" t="s">
        <v>2159</v>
      </c>
      <c r="C50" s="477" t="s">
        <v>208</v>
      </c>
      <c r="D50" s="479">
        <v>70</v>
      </c>
      <c r="E50" s="480"/>
      <c r="F50" s="480">
        <f t="shared" si="0"/>
        <v>0</v>
      </c>
    </row>
    <row r="51" spans="1:6" ht="13.8">
      <c r="A51" s="482"/>
      <c r="B51" s="483" t="s">
        <v>2160</v>
      </c>
      <c r="C51" s="482"/>
      <c r="D51" s="484"/>
      <c r="E51" s="485"/>
      <c r="F51" s="486">
        <f>SUM(F45:F50)</f>
        <v>0</v>
      </c>
    </row>
    <row r="53" spans="1:7" ht="12.75">
      <c r="A53" s="605" t="s">
        <v>2161</v>
      </c>
      <c r="B53" s="606"/>
      <c r="C53" s="606"/>
      <c r="D53" s="606"/>
      <c r="E53" s="606"/>
      <c r="F53" s="606"/>
      <c r="G53" s="607"/>
    </row>
    <row r="54" spans="1:7" ht="12.75">
      <c r="A54" s="608" t="s">
        <v>2162</v>
      </c>
      <c r="B54" s="609"/>
      <c r="C54" s="609"/>
      <c r="D54" s="609"/>
      <c r="E54" s="609"/>
      <c r="F54" s="609"/>
      <c r="G54" s="610"/>
    </row>
    <row r="55" spans="1:7" ht="12.75">
      <c r="A55" s="608" t="s">
        <v>2163</v>
      </c>
      <c r="B55" s="609"/>
      <c r="C55" s="609"/>
      <c r="D55" s="609"/>
      <c r="E55" s="609"/>
      <c r="F55" s="609"/>
      <c r="G55" s="610"/>
    </row>
    <row r="56" spans="1:7" ht="12.75">
      <c r="A56" s="608" t="s">
        <v>2164</v>
      </c>
      <c r="B56" s="609"/>
      <c r="C56" s="609"/>
      <c r="D56" s="609"/>
      <c r="E56" s="609"/>
      <c r="F56" s="609"/>
      <c r="G56" s="610"/>
    </row>
    <row r="57" spans="1:7" ht="12.75">
      <c r="A57" s="608" t="s">
        <v>2165</v>
      </c>
      <c r="B57" s="609"/>
      <c r="C57" s="609"/>
      <c r="D57" s="609"/>
      <c r="E57" s="609"/>
      <c r="F57" s="609"/>
      <c r="G57" s="610"/>
    </row>
    <row r="58" spans="1:7" ht="12.75">
      <c r="A58" s="596"/>
      <c r="B58" s="597"/>
      <c r="C58" s="597"/>
      <c r="D58" s="597"/>
      <c r="E58" s="597"/>
      <c r="F58" s="597"/>
      <c r="G58" s="598"/>
    </row>
    <row r="59" spans="1:7" ht="12.75">
      <c r="A59" s="614" t="s">
        <v>2166</v>
      </c>
      <c r="B59" s="615"/>
      <c r="C59" s="615"/>
      <c r="D59" s="615"/>
      <c r="E59" s="615"/>
      <c r="F59" s="615"/>
      <c r="G59" s="616"/>
    </row>
    <row r="60" spans="1:7" ht="12.75">
      <c r="A60" s="611" t="s">
        <v>2167</v>
      </c>
      <c r="B60" s="612"/>
      <c r="C60" s="612"/>
      <c r="D60" s="612"/>
      <c r="E60" s="612"/>
      <c r="F60" s="612"/>
      <c r="G60" s="613"/>
    </row>
    <row r="61" spans="1:7" ht="12.75">
      <c r="A61" s="611" t="s">
        <v>2168</v>
      </c>
      <c r="B61" s="612"/>
      <c r="C61" s="612"/>
      <c r="D61" s="612"/>
      <c r="E61" s="612"/>
      <c r="F61" s="612"/>
      <c r="G61" s="613"/>
    </row>
    <row r="62" spans="1:7" ht="12.75">
      <c r="A62" s="611" t="s">
        <v>2169</v>
      </c>
      <c r="B62" s="612"/>
      <c r="C62" s="612"/>
      <c r="D62" s="612"/>
      <c r="E62" s="612"/>
      <c r="F62" s="612"/>
      <c r="G62" s="613"/>
    </row>
    <row r="63" spans="1:7" ht="12.75">
      <c r="A63" s="611" t="s">
        <v>2170</v>
      </c>
      <c r="B63" s="612"/>
      <c r="C63" s="612"/>
      <c r="D63" s="612"/>
      <c r="E63" s="612"/>
      <c r="F63" s="612"/>
      <c r="G63" s="613"/>
    </row>
    <row r="64" spans="1:7" ht="12.75">
      <c r="A64" s="611" t="s">
        <v>2171</v>
      </c>
      <c r="B64" s="612"/>
      <c r="C64" s="612"/>
      <c r="D64" s="612"/>
      <c r="E64" s="612"/>
      <c r="F64" s="612"/>
      <c r="G64" s="613"/>
    </row>
    <row r="65" spans="1:7" ht="12.75">
      <c r="A65" s="611" t="s">
        <v>2172</v>
      </c>
      <c r="B65" s="612"/>
      <c r="C65" s="612"/>
      <c r="D65" s="612"/>
      <c r="E65" s="612"/>
      <c r="F65" s="612"/>
      <c r="G65" s="613"/>
    </row>
    <row r="66" spans="1:7" ht="12.75">
      <c r="A66" s="611" t="s">
        <v>2173</v>
      </c>
      <c r="B66" s="612"/>
      <c r="C66" s="612"/>
      <c r="D66" s="612"/>
      <c r="E66" s="612"/>
      <c r="F66" s="612"/>
      <c r="G66" s="613"/>
    </row>
  </sheetData>
  <mergeCells count="68">
    <mergeCell ref="A65:G65"/>
    <mergeCell ref="A66:G66"/>
    <mergeCell ref="A59:G59"/>
    <mergeCell ref="A60:G60"/>
    <mergeCell ref="A61:G61"/>
    <mergeCell ref="A62:G62"/>
    <mergeCell ref="A63:G63"/>
    <mergeCell ref="A64:G64"/>
    <mergeCell ref="A58:G58"/>
    <mergeCell ref="A41:A42"/>
    <mergeCell ref="B41:B42"/>
    <mergeCell ref="C41:C42"/>
    <mergeCell ref="D41:D42"/>
    <mergeCell ref="E41:F41"/>
    <mergeCell ref="B44:F44"/>
    <mergeCell ref="A53:G53"/>
    <mergeCell ref="A54:G54"/>
    <mergeCell ref="A55:G55"/>
    <mergeCell ref="A56:G56"/>
    <mergeCell ref="A57:G57"/>
    <mergeCell ref="A39:G39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F37:G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11:G11"/>
    <mergeCell ref="A12:G12"/>
    <mergeCell ref="A13:A14"/>
    <mergeCell ref="B13:C14"/>
    <mergeCell ref="D13:D14"/>
    <mergeCell ref="E13:E14"/>
    <mergeCell ref="F13:G13"/>
    <mergeCell ref="A8:B8"/>
    <mergeCell ref="C8:G8"/>
    <mergeCell ref="A9:B9"/>
    <mergeCell ref="C9:G9"/>
    <mergeCell ref="A10:B10"/>
    <mergeCell ref="C10:G10"/>
    <mergeCell ref="A5:B5"/>
    <mergeCell ref="C5:G5"/>
    <mergeCell ref="A6:B6"/>
    <mergeCell ref="C6:G6"/>
    <mergeCell ref="A7:B7"/>
    <mergeCell ref="C7:G7"/>
    <mergeCell ref="A1:G1"/>
    <mergeCell ref="A3:B3"/>
    <mergeCell ref="A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landscape" paperSize="9" scale="61" r:id="rId1"/>
  <headerFooter alignWithMargins="0">
    <oddFooter>&amp;L&amp;9Zpracováno programem &amp;"Arial CE,Tučné"BUILDpower,  © RTS, a.s.&amp;R&amp;"Arial,Obyčejné"Strana &amp;P</oddFooter>
  </headerFooter>
  <rowBreaks count="1" manualBreakCount="1">
    <brk id="4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3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962</v>
      </c>
      <c r="D2" s="85" t="s">
        <v>963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224</v>
      </c>
      <c r="B5" s="98"/>
      <c r="C5" s="99" t="s">
        <v>225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01 ZTI Rek'!E7</f>
        <v>0</v>
      </c>
      <c r="D15" s="137">
        <f>'SO 01 ZTI Rek'!A15</f>
        <v>0</v>
      </c>
      <c r="E15" s="138"/>
      <c r="F15" s="139"/>
      <c r="G15" s="136">
        <f>'SO 01 ZTI Rek'!I15</f>
        <v>0</v>
      </c>
    </row>
    <row r="16" spans="1:7" ht="15.9" customHeight="1">
      <c r="A16" s="134" t="s">
        <v>49</v>
      </c>
      <c r="B16" s="135" t="s">
        <v>50</v>
      </c>
      <c r="C16" s="136">
        <f>'SO 01 ZTI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01 ZTI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01 ZTI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01 ZTI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01 ZTI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7" sqref="F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962</v>
      </c>
      <c r="I1" s="179"/>
    </row>
    <row r="2" spans="1:9" ht="13.8" thickBot="1">
      <c r="A2" s="530" t="s">
        <v>73</v>
      </c>
      <c r="B2" s="531"/>
      <c r="C2" s="180" t="s">
        <v>226</v>
      </c>
      <c r="D2" s="181"/>
      <c r="E2" s="182"/>
      <c r="F2" s="181"/>
      <c r="G2" s="532" t="s">
        <v>963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+'SO 01 ZTI Pol'!K80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6"/>
  <sheetViews>
    <sheetView showGridLines="0" showZeros="0" zoomScaleSheetLayoutView="100" workbookViewId="0" topLeftCell="A4">
      <selection activeCell="J14" sqref="J14"/>
    </sheetView>
  </sheetViews>
  <sheetFormatPr defaultColWidth="9.00390625" defaultRowHeight="12.75" outlineLevelRow="1"/>
  <cols>
    <col min="1" max="1" width="3.625" style="289" bestFit="1" customWidth="1"/>
    <col min="2" max="3" width="4.50390625" style="289" bestFit="1" customWidth="1"/>
    <col min="4" max="4" width="5.375" style="289" bestFit="1" customWidth="1"/>
    <col min="5" max="5" width="4.50390625" style="289" bestFit="1" customWidth="1"/>
    <col min="6" max="6" width="11.375" style="289" bestFit="1" customWidth="1"/>
    <col min="7" max="7" width="69.50390625" style="289" bestFit="1" customWidth="1"/>
    <col min="8" max="8" width="5.625" style="289" bestFit="1" customWidth="1"/>
    <col min="9" max="9" width="6.50390625" style="290" bestFit="1" customWidth="1"/>
    <col min="10" max="10" width="9.125" style="291" bestFit="1" customWidth="1"/>
    <col min="11" max="11" width="10.625" style="292" bestFit="1" customWidth="1"/>
    <col min="257" max="257" width="3.625" style="0" bestFit="1" customWidth="1"/>
    <col min="258" max="259" width="4.50390625" style="0" bestFit="1" customWidth="1"/>
    <col min="260" max="260" width="5.375" style="0" bestFit="1" customWidth="1"/>
    <col min="261" max="261" width="4.50390625" style="0" bestFit="1" customWidth="1"/>
    <col min="262" max="262" width="11.375" style="0" bestFit="1" customWidth="1"/>
    <col min="263" max="263" width="69.50390625" style="0" bestFit="1" customWidth="1"/>
    <col min="264" max="264" width="5.625" style="0" bestFit="1" customWidth="1"/>
    <col min="265" max="265" width="6.50390625" style="0" bestFit="1" customWidth="1"/>
    <col min="266" max="266" width="9.125" style="0" bestFit="1" customWidth="1"/>
    <col min="267" max="267" width="10.625" style="0" bestFit="1" customWidth="1"/>
    <col min="513" max="513" width="3.625" style="0" bestFit="1" customWidth="1"/>
    <col min="514" max="515" width="4.50390625" style="0" bestFit="1" customWidth="1"/>
    <col min="516" max="516" width="5.375" style="0" bestFit="1" customWidth="1"/>
    <col min="517" max="517" width="4.50390625" style="0" bestFit="1" customWidth="1"/>
    <col min="518" max="518" width="11.375" style="0" bestFit="1" customWidth="1"/>
    <col min="519" max="519" width="69.50390625" style="0" bestFit="1" customWidth="1"/>
    <col min="520" max="520" width="5.625" style="0" bestFit="1" customWidth="1"/>
    <col min="521" max="521" width="6.50390625" style="0" bestFit="1" customWidth="1"/>
    <col min="522" max="522" width="9.125" style="0" bestFit="1" customWidth="1"/>
    <col min="523" max="523" width="10.625" style="0" bestFit="1" customWidth="1"/>
    <col min="769" max="769" width="3.625" style="0" bestFit="1" customWidth="1"/>
    <col min="770" max="771" width="4.50390625" style="0" bestFit="1" customWidth="1"/>
    <col min="772" max="772" width="5.375" style="0" bestFit="1" customWidth="1"/>
    <col min="773" max="773" width="4.50390625" style="0" bestFit="1" customWidth="1"/>
    <col min="774" max="774" width="11.375" style="0" bestFit="1" customWidth="1"/>
    <col min="775" max="775" width="69.50390625" style="0" bestFit="1" customWidth="1"/>
    <col min="776" max="776" width="5.625" style="0" bestFit="1" customWidth="1"/>
    <col min="777" max="777" width="6.50390625" style="0" bestFit="1" customWidth="1"/>
    <col min="778" max="778" width="9.125" style="0" bestFit="1" customWidth="1"/>
    <col min="779" max="779" width="10.625" style="0" bestFit="1" customWidth="1"/>
    <col min="1025" max="1025" width="3.625" style="0" bestFit="1" customWidth="1"/>
    <col min="1026" max="1027" width="4.50390625" style="0" bestFit="1" customWidth="1"/>
    <col min="1028" max="1028" width="5.375" style="0" bestFit="1" customWidth="1"/>
    <col min="1029" max="1029" width="4.50390625" style="0" bestFit="1" customWidth="1"/>
    <col min="1030" max="1030" width="11.375" style="0" bestFit="1" customWidth="1"/>
    <col min="1031" max="1031" width="69.50390625" style="0" bestFit="1" customWidth="1"/>
    <col min="1032" max="1032" width="5.625" style="0" bestFit="1" customWidth="1"/>
    <col min="1033" max="1033" width="6.50390625" style="0" bestFit="1" customWidth="1"/>
    <col min="1034" max="1034" width="9.125" style="0" bestFit="1" customWidth="1"/>
    <col min="1035" max="1035" width="10.625" style="0" bestFit="1" customWidth="1"/>
    <col min="1281" max="1281" width="3.625" style="0" bestFit="1" customWidth="1"/>
    <col min="1282" max="1283" width="4.50390625" style="0" bestFit="1" customWidth="1"/>
    <col min="1284" max="1284" width="5.375" style="0" bestFit="1" customWidth="1"/>
    <col min="1285" max="1285" width="4.50390625" style="0" bestFit="1" customWidth="1"/>
    <col min="1286" max="1286" width="11.375" style="0" bestFit="1" customWidth="1"/>
    <col min="1287" max="1287" width="69.50390625" style="0" bestFit="1" customWidth="1"/>
    <col min="1288" max="1288" width="5.625" style="0" bestFit="1" customWidth="1"/>
    <col min="1289" max="1289" width="6.50390625" style="0" bestFit="1" customWidth="1"/>
    <col min="1290" max="1290" width="9.125" style="0" bestFit="1" customWidth="1"/>
    <col min="1291" max="1291" width="10.625" style="0" bestFit="1" customWidth="1"/>
    <col min="1537" max="1537" width="3.625" style="0" bestFit="1" customWidth="1"/>
    <col min="1538" max="1539" width="4.50390625" style="0" bestFit="1" customWidth="1"/>
    <col min="1540" max="1540" width="5.375" style="0" bestFit="1" customWidth="1"/>
    <col min="1541" max="1541" width="4.50390625" style="0" bestFit="1" customWidth="1"/>
    <col min="1542" max="1542" width="11.375" style="0" bestFit="1" customWidth="1"/>
    <col min="1543" max="1543" width="69.50390625" style="0" bestFit="1" customWidth="1"/>
    <col min="1544" max="1544" width="5.625" style="0" bestFit="1" customWidth="1"/>
    <col min="1545" max="1545" width="6.50390625" style="0" bestFit="1" customWidth="1"/>
    <col min="1546" max="1546" width="9.125" style="0" bestFit="1" customWidth="1"/>
    <col min="1547" max="1547" width="10.625" style="0" bestFit="1" customWidth="1"/>
    <col min="1793" max="1793" width="3.625" style="0" bestFit="1" customWidth="1"/>
    <col min="1794" max="1795" width="4.50390625" style="0" bestFit="1" customWidth="1"/>
    <col min="1796" max="1796" width="5.375" style="0" bestFit="1" customWidth="1"/>
    <col min="1797" max="1797" width="4.50390625" style="0" bestFit="1" customWidth="1"/>
    <col min="1798" max="1798" width="11.375" style="0" bestFit="1" customWidth="1"/>
    <col min="1799" max="1799" width="69.50390625" style="0" bestFit="1" customWidth="1"/>
    <col min="1800" max="1800" width="5.625" style="0" bestFit="1" customWidth="1"/>
    <col min="1801" max="1801" width="6.50390625" style="0" bestFit="1" customWidth="1"/>
    <col min="1802" max="1802" width="9.125" style="0" bestFit="1" customWidth="1"/>
    <col min="1803" max="1803" width="10.625" style="0" bestFit="1" customWidth="1"/>
    <col min="2049" max="2049" width="3.625" style="0" bestFit="1" customWidth="1"/>
    <col min="2050" max="2051" width="4.50390625" style="0" bestFit="1" customWidth="1"/>
    <col min="2052" max="2052" width="5.375" style="0" bestFit="1" customWidth="1"/>
    <col min="2053" max="2053" width="4.50390625" style="0" bestFit="1" customWidth="1"/>
    <col min="2054" max="2054" width="11.375" style="0" bestFit="1" customWidth="1"/>
    <col min="2055" max="2055" width="69.50390625" style="0" bestFit="1" customWidth="1"/>
    <col min="2056" max="2056" width="5.625" style="0" bestFit="1" customWidth="1"/>
    <col min="2057" max="2057" width="6.50390625" style="0" bestFit="1" customWidth="1"/>
    <col min="2058" max="2058" width="9.125" style="0" bestFit="1" customWidth="1"/>
    <col min="2059" max="2059" width="10.625" style="0" bestFit="1" customWidth="1"/>
    <col min="2305" max="2305" width="3.625" style="0" bestFit="1" customWidth="1"/>
    <col min="2306" max="2307" width="4.50390625" style="0" bestFit="1" customWidth="1"/>
    <col min="2308" max="2308" width="5.375" style="0" bestFit="1" customWidth="1"/>
    <col min="2309" max="2309" width="4.50390625" style="0" bestFit="1" customWidth="1"/>
    <col min="2310" max="2310" width="11.375" style="0" bestFit="1" customWidth="1"/>
    <col min="2311" max="2311" width="69.50390625" style="0" bestFit="1" customWidth="1"/>
    <col min="2312" max="2312" width="5.625" style="0" bestFit="1" customWidth="1"/>
    <col min="2313" max="2313" width="6.50390625" style="0" bestFit="1" customWidth="1"/>
    <col min="2314" max="2314" width="9.125" style="0" bestFit="1" customWidth="1"/>
    <col min="2315" max="2315" width="10.625" style="0" bestFit="1" customWidth="1"/>
    <col min="2561" max="2561" width="3.625" style="0" bestFit="1" customWidth="1"/>
    <col min="2562" max="2563" width="4.50390625" style="0" bestFit="1" customWidth="1"/>
    <col min="2564" max="2564" width="5.375" style="0" bestFit="1" customWidth="1"/>
    <col min="2565" max="2565" width="4.50390625" style="0" bestFit="1" customWidth="1"/>
    <col min="2566" max="2566" width="11.375" style="0" bestFit="1" customWidth="1"/>
    <col min="2567" max="2567" width="69.50390625" style="0" bestFit="1" customWidth="1"/>
    <col min="2568" max="2568" width="5.625" style="0" bestFit="1" customWidth="1"/>
    <col min="2569" max="2569" width="6.50390625" style="0" bestFit="1" customWidth="1"/>
    <col min="2570" max="2570" width="9.125" style="0" bestFit="1" customWidth="1"/>
    <col min="2571" max="2571" width="10.625" style="0" bestFit="1" customWidth="1"/>
    <col min="2817" max="2817" width="3.625" style="0" bestFit="1" customWidth="1"/>
    <col min="2818" max="2819" width="4.50390625" style="0" bestFit="1" customWidth="1"/>
    <col min="2820" max="2820" width="5.375" style="0" bestFit="1" customWidth="1"/>
    <col min="2821" max="2821" width="4.50390625" style="0" bestFit="1" customWidth="1"/>
    <col min="2822" max="2822" width="11.375" style="0" bestFit="1" customWidth="1"/>
    <col min="2823" max="2823" width="69.50390625" style="0" bestFit="1" customWidth="1"/>
    <col min="2824" max="2824" width="5.625" style="0" bestFit="1" customWidth="1"/>
    <col min="2825" max="2825" width="6.50390625" style="0" bestFit="1" customWidth="1"/>
    <col min="2826" max="2826" width="9.125" style="0" bestFit="1" customWidth="1"/>
    <col min="2827" max="2827" width="10.625" style="0" bestFit="1" customWidth="1"/>
    <col min="3073" max="3073" width="3.625" style="0" bestFit="1" customWidth="1"/>
    <col min="3074" max="3075" width="4.50390625" style="0" bestFit="1" customWidth="1"/>
    <col min="3076" max="3076" width="5.375" style="0" bestFit="1" customWidth="1"/>
    <col min="3077" max="3077" width="4.50390625" style="0" bestFit="1" customWidth="1"/>
    <col min="3078" max="3078" width="11.375" style="0" bestFit="1" customWidth="1"/>
    <col min="3079" max="3079" width="69.50390625" style="0" bestFit="1" customWidth="1"/>
    <col min="3080" max="3080" width="5.625" style="0" bestFit="1" customWidth="1"/>
    <col min="3081" max="3081" width="6.50390625" style="0" bestFit="1" customWidth="1"/>
    <col min="3082" max="3082" width="9.125" style="0" bestFit="1" customWidth="1"/>
    <col min="3083" max="3083" width="10.625" style="0" bestFit="1" customWidth="1"/>
    <col min="3329" max="3329" width="3.625" style="0" bestFit="1" customWidth="1"/>
    <col min="3330" max="3331" width="4.50390625" style="0" bestFit="1" customWidth="1"/>
    <col min="3332" max="3332" width="5.375" style="0" bestFit="1" customWidth="1"/>
    <col min="3333" max="3333" width="4.50390625" style="0" bestFit="1" customWidth="1"/>
    <col min="3334" max="3334" width="11.375" style="0" bestFit="1" customWidth="1"/>
    <col min="3335" max="3335" width="69.50390625" style="0" bestFit="1" customWidth="1"/>
    <col min="3336" max="3336" width="5.625" style="0" bestFit="1" customWidth="1"/>
    <col min="3337" max="3337" width="6.50390625" style="0" bestFit="1" customWidth="1"/>
    <col min="3338" max="3338" width="9.125" style="0" bestFit="1" customWidth="1"/>
    <col min="3339" max="3339" width="10.625" style="0" bestFit="1" customWidth="1"/>
    <col min="3585" max="3585" width="3.625" style="0" bestFit="1" customWidth="1"/>
    <col min="3586" max="3587" width="4.50390625" style="0" bestFit="1" customWidth="1"/>
    <col min="3588" max="3588" width="5.375" style="0" bestFit="1" customWidth="1"/>
    <col min="3589" max="3589" width="4.50390625" style="0" bestFit="1" customWidth="1"/>
    <col min="3590" max="3590" width="11.375" style="0" bestFit="1" customWidth="1"/>
    <col min="3591" max="3591" width="69.50390625" style="0" bestFit="1" customWidth="1"/>
    <col min="3592" max="3592" width="5.625" style="0" bestFit="1" customWidth="1"/>
    <col min="3593" max="3593" width="6.50390625" style="0" bestFit="1" customWidth="1"/>
    <col min="3594" max="3594" width="9.125" style="0" bestFit="1" customWidth="1"/>
    <col min="3595" max="3595" width="10.625" style="0" bestFit="1" customWidth="1"/>
    <col min="3841" max="3841" width="3.625" style="0" bestFit="1" customWidth="1"/>
    <col min="3842" max="3843" width="4.50390625" style="0" bestFit="1" customWidth="1"/>
    <col min="3844" max="3844" width="5.375" style="0" bestFit="1" customWidth="1"/>
    <col min="3845" max="3845" width="4.50390625" style="0" bestFit="1" customWidth="1"/>
    <col min="3846" max="3846" width="11.375" style="0" bestFit="1" customWidth="1"/>
    <col min="3847" max="3847" width="69.50390625" style="0" bestFit="1" customWidth="1"/>
    <col min="3848" max="3848" width="5.625" style="0" bestFit="1" customWidth="1"/>
    <col min="3849" max="3849" width="6.50390625" style="0" bestFit="1" customWidth="1"/>
    <col min="3850" max="3850" width="9.125" style="0" bestFit="1" customWidth="1"/>
    <col min="3851" max="3851" width="10.625" style="0" bestFit="1" customWidth="1"/>
    <col min="4097" max="4097" width="3.625" style="0" bestFit="1" customWidth="1"/>
    <col min="4098" max="4099" width="4.50390625" style="0" bestFit="1" customWidth="1"/>
    <col min="4100" max="4100" width="5.375" style="0" bestFit="1" customWidth="1"/>
    <col min="4101" max="4101" width="4.50390625" style="0" bestFit="1" customWidth="1"/>
    <col min="4102" max="4102" width="11.375" style="0" bestFit="1" customWidth="1"/>
    <col min="4103" max="4103" width="69.50390625" style="0" bestFit="1" customWidth="1"/>
    <col min="4104" max="4104" width="5.625" style="0" bestFit="1" customWidth="1"/>
    <col min="4105" max="4105" width="6.50390625" style="0" bestFit="1" customWidth="1"/>
    <col min="4106" max="4106" width="9.125" style="0" bestFit="1" customWidth="1"/>
    <col min="4107" max="4107" width="10.625" style="0" bestFit="1" customWidth="1"/>
    <col min="4353" max="4353" width="3.625" style="0" bestFit="1" customWidth="1"/>
    <col min="4354" max="4355" width="4.50390625" style="0" bestFit="1" customWidth="1"/>
    <col min="4356" max="4356" width="5.375" style="0" bestFit="1" customWidth="1"/>
    <col min="4357" max="4357" width="4.50390625" style="0" bestFit="1" customWidth="1"/>
    <col min="4358" max="4358" width="11.375" style="0" bestFit="1" customWidth="1"/>
    <col min="4359" max="4359" width="69.50390625" style="0" bestFit="1" customWidth="1"/>
    <col min="4360" max="4360" width="5.625" style="0" bestFit="1" customWidth="1"/>
    <col min="4361" max="4361" width="6.50390625" style="0" bestFit="1" customWidth="1"/>
    <col min="4362" max="4362" width="9.125" style="0" bestFit="1" customWidth="1"/>
    <col min="4363" max="4363" width="10.625" style="0" bestFit="1" customWidth="1"/>
    <col min="4609" max="4609" width="3.625" style="0" bestFit="1" customWidth="1"/>
    <col min="4610" max="4611" width="4.50390625" style="0" bestFit="1" customWidth="1"/>
    <col min="4612" max="4612" width="5.375" style="0" bestFit="1" customWidth="1"/>
    <col min="4613" max="4613" width="4.50390625" style="0" bestFit="1" customWidth="1"/>
    <col min="4614" max="4614" width="11.375" style="0" bestFit="1" customWidth="1"/>
    <col min="4615" max="4615" width="69.50390625" style="0" bestFit="1" customWidth="1"/>
    <col min="4616" max="4616" width="5.625" style="0" bestFit="1" customWidth="1"/>
    <col min="4617" max="4617" width="6.50390625" style="0" bestFit="1" customWidth="1"/>
    <col min="4618" max="4618" width="9.125" style="0" bestFit="1" customWidth="1"/>
    <col min="4619" max="4619" width="10.625" style="0" bestFit="1" customWidth="1"/>
    <col min="4865" max="4865" width="3.625" style="0" bestFit="1" customWidth="1"/>
    <col min="4866" max="4867" width="4.50390625" style="0" bestFit="1" customWidth="1"/>
    <col min="4868" max="4868" width="5.375" style="0" bestFit="1" customWidth="1"/>
    <col min="4869" max="4869" width="4.50390625" style="0" bestFit="1" customWidth="1"/>
    <col min="4870" max="4870" width="11.375" style="0" bestFit="1" customWidth="1"/>
    <col min="4871" max="4871" width="69.50390625" style="0" bestFit="1" customWidth="1"/>
    <col min="4872" max="4872" width="5.625" style="0" bestFit="1" customWidth="1"/>
    <col min="4873" max="4873" width="6.50390625" style="0" bestFit="1" customWidth="1"/>
    <col min="4874" max="4874" width="9.125" style="0" bestFit="1" customWidth="1"/>
    <col min="4875" max="4875" width="10.625" style="0" bestFit="1" customWidth="1"/>
    <col min="5121" max="5121" width="3.625" style="0" bestFit="1" customWidth="1"/>
    <col min="5122" max="5123" width="4.50390625" style="0" bestFit="1" customWidth="1"/>
    <col min="5124" max="5124" width="5.375" style="0" bestFit="1" customWidth="1"/>
    <col min="5125" max="5125" width="4.50390625" style="0" bestFit="1" customWidth="1"/>
    <col min="5126" max="5126" width="11.375" style="0" bestFit="1" customWidth="1"/>
    <col min="5127" max="5127" width="69.50390625" style="0" bestFit="1" customWidth="1"/>
    <col min="5128" max="5128" width="5.625" style="0" bestFit="1" customWidth="1"/>
    <col min="5129" max="5129" width="6.50390625" style="0" bestFit="1" customWidth="1"/>
    <col min="5130" max="5130" width="9.125" style="0" bestFit="1" customWidth="1"/>
    <col min="5131" max="5131" width="10.625" style="0" bestFit="1" customWidth="1"/>
    <col min="5377" max="5377" width="3.625" style="0" bestFit="1" customWidth="1"/>
    <col min="5378" max="5379" width="4.50390625" style="0" bestFit="1" customWidth="1"/>
    <col min="5380" max="5380" width="5.375" style="0" bestFit="1" customWidth="1"/>
    <col min="5381" max="5381" width="4.50390625" style="0" bestFit="1" customWidth="1"/>
    <col min="5382" max="5382" width="11.375" style="0" bestFit="1" customWidth="1"/>
    <col min="5383" max="5383" width="69.50390625" style="0" bestFit="1" customWidth="1"/>
    <col min="5384" max="5384" width="5.625" style="0" bestFit="1" customWidth="1"/>
    <col min="5385" max="5385" width="6.50390625" style="0" bestFit="1" customWidth="1"/>
    <col min="5386" max="5386" width="9.125" style="0" bestFit="1" customWidth="1"/>
    <col min="5387" max="5387" width="10.625" style="0" bestFit="1" customWidth="1"/>
    <col min="5633" max="5633" width="3.625" style="0" bestFit="1" customWidth="1"/>
    <col min="5634" max="5635" width="4.50390625" style="0" bestFit="1" customWidth="1"/>
    <col min="5636" max="5636" width="5.375" style="0" bestFit="1" customWidth="1"/>
    <col min="5637" max="5637" width="4.50390625" style="0" bestFit="1" customWidth="1"/>
    <col min="5638" max="5638" width="11.375" style="0" bestFit="1" customWidth="1"/>
    <col min="5639" max="5639" width="69.50390625" style="0" bestFit="1" customWidth="1"/>
    <col min="5640" max="5640" width="5.625" style="0" bestFit="1" customWidth="1"/>
    <col min="5641" max="5641" width="6.50390625" style="0" bestFit="1" customWidth="1"/>
    <col min="5642" max="5642" width="9.125" style="0" bestFit="1" customWidth="1"/>
    <col min="5643" max="5643" width="10.625" style="0" bestFit="1" customWidth="1"/>
    <col min="5889" max="5889" width="3.625" style="0" bestFit="1" customWidth="1"/>
    <col min="5890" max="5891" width="4.50390625" style="0" bestFit="1" customWidth="1"/>
    <col min="5892" max="5892" width="5.375" style="0" bestFit="1" customWidth="1"/>
    <col min="5893" max="5893" width="4.50390625" style="0" bestFit="1" customWidth="1"/>
    <col min="5894" max="5894" width="11.375" style="0" bestFit="1" customWidth="1"/>
    <col min="5895" max="5895" width="69.50390625" style="0" bestFit="1" customWidth="1"/>
    <col min="5896" max="5896" width="5.625" style="0" bestFit="1" customWidth="1"/>
    <col min="5897" max="5897" width="6.50390625" style="0" bestFit="1" customWidth="1"/>
    <col min="5898" max="5898" width="9.125" style="0" bestFit="1" customWidth="1"/>
    <col min="5899" max="5899" width="10.625" style="0" bestFit="1" customWidth="1"/>
    <col min="6145" max="6145" width="3.625" style="0" bestFit="1" customWidth="1"/>
    <col min="6146" max="6147" width="4.50390625" style="0" bestFit="1" customWidth="1"/>
    <col min="6148" max="6148" width="5.375" style="0" bestFit="1" customWidth="1"/>
    <col min="6149" max="6149" width="4.50390625" style="0" bestFit="1" customWidth="1"/>
    <col min="6150" max="6150" width="11.375" style="0" bestFit="1" customWidth="1"/>
    <col min="6151" max="6151" width="69.50390625" style="0" bestFit="1" customWidth="1"/>
    <col min="6152" max="6152" width="5.625" style="0" bestFit="1" customWidth="1"/>
    <col min="6153" max="6153" width="6.50390625" style="0" bestFit="1" customWidth="1"/>
    <col min="6154" max="6154" width="9.125" style="0" bestFit="1" customWidth="1"/>
    <col min="6155" max="6155" width="10.625" style="0" bestFit="1" customWidth="1"/>
    <col min="6401" max="6401" width="3.625" style="0" bestFit="1" customWidth="1"/>
    <col min="6402" max="6403" width="4.50390625" style="0" bestFit="1" customWidth="1"/>
    <col min="6404" max="6404" width="5.375" style="0" bestFit="1" customWidth="1"/>
    <col min="6405" max="6405" width="4.50390625" style="0" bestFit="1" customWidth="1"/>
    <col min="6406" max="6406" width="11.375" style="0" bestFit="1" customWidth="1"/>
    <col min="6407" max="6407" width="69.50390625" style="0" bestFit="1" customWidth="1"/>
    <col min="6408" max="6408" width="5.625" style="0" bestFit="1" customWidth="1"/>
    <col min="6409" max="6409" width="6.50390625" style="0" bestFit="1" customWidth="1"/>
    <col min="6410" max="6410" width="9.125" style="0" bestFit="1" customWidth="1"/>
    <col min="6411" max="6411" width="10.625" style="0" bestFit="1" customWidth="1"/>
    <col min="6657" max="6657" width="3.625" style="0" bestFit="1" customWidth="1"/>
    <col min="6658" max="6659" width="4.50390625" style="0" bestFit="1" customWidth="1"/>
    <col min="6660" max="6660" width="5.375" style="0" bestFit="1" customWidth="1"/>
    <col min="6661" max="6661" width="4.50390625" style="0" bestFit="1" customWidth="1"/>
    <col min="6662" max="6662" width="11.375" style="0" bestFit="1" customWidth="1"/>
    <col min="6663" max="6663" width="69.50390625" style="0" bestFit="1" customWidth="1"/>
    <col min="6664" max="6664" width="5.625" style="0" bestFit="1" customWidth="1"/>
    <col min="6665" max="6665" width="6.50390625" style="0" bestFit="1" customWidth="1"/>
    <col min="6666" max="6666" width="9.125" style="0" bestFit="1" customWidth="1"/>
    <col min="6667" max="6667" width="10.625" style="0" bestFit="1" customWidth="1"/>
    <col min="6913" max="6913" width="3.625" style="0" bestFit="1" customWidth="1"/>
    <col min="6914" max="6915" width="4.50390625" style="0" bestFit="1" customWidth="1"/>
    <col min="6916" max="6916" width="5.375" style="0" bestFit="1" customWidth="1"/>
    <col min="6917" max="6917" width="4.50390625" style="0" bestFit="1" customWidth="1"/>
    <col min="6918" max="6918" width="11.375" style="0" bestFit="1" customWidth="1"/>
    <col min="6919" max="6919" width="69.50390625" style="0" bestFit="1" customWidth="1"/>
    <col min="6920" max="6920" width="5.625" style="0" bestFit="1" customWidth="1"/>
    <col min="6921" max="6921" width="6.50390625" style="0" bestFit="1" customWidth="1"/>
    <col min="6922" max="6922" width="9.125" style="0" bestFit="1" customWidth="1"/>
    <col min="6923" max="6923" width="10.625" style="0" bestFit="1" customWidth="1"/>
    <col min="7169" max="7169" width="3.625" style="0" bestFit="1" customWidth="1"/>
    <col min="7170" max="7171" width="4.50390625" style="0" bestFit="1" customWidth="1"/>
    <col min="7172" max="7172" width="5.375" style="0" bestFit="1" customWidth="1"/>
    <col min="7173" max="7173" width="4.50390625" style="0" bestFit="1" customWidth="1"/>
    <col min="7174" max="7174" width="11.375" style="0" bestFit="1" customWidth="1"/>
    <col min="7175" max="7175" width="69.50390625" style="0" bestFit="1" customWidth="1"/>
    <col min="7176" max="7176" width="5.625" style="0" bestFit="1" customWidth="1"/>
    <col min="7177" max="7177" width="6.50390625" style="0" bestFit="1" customWidth="1"/>
    <col min="7178" max="7178" width="9.125" style="0" bestFit="1" customWidth="1"/>
    <col min="7179" max="7179" width="10.625" style="0" bestFit="1" customWidth="1"/>
    <col min="7425" max="7425" width="3.625" style="0" bestFit="1" customWidth="1"/>
    <col min="7426" max="7427" width="4.50390625" style="0" bestFit="1" customWidth="1"/>
    <col min="7428" max="7428" width="5.375" style="0" bestFit="1" customWidth="1"/>
    <col min="7429" max="7429" width="4.50390625" style="0" bestFit="1" customWidth="1"/>
    <col min="7430" max="7430" width="11.375" style="0" bestFit="1" customWidth="1"/>
    <col min="7431" max="7431" width="69.50390625" style="0" bestFit="1" customWidth="1"/>
    <col min="7432" max="7432" width="5.625" style="0" bestFit="1" customWidth="1"/>
    <col min="7433" max="7433" width="6.50390625" style="0" bestFit="1" customWidth="1"/>
    <col min="7434" max="7434" width="9.125" style="0" bestFit="1" customWidth="1"/>
    <col min="7435" max="7435" width="10.625" style="0" bestFit="1" customWidth="1"/>
    <col min="7681" max="7681" width="3.625" style="0" bestFit="1" customWidth="1"/>
    <col min="7682" max="7683" width="4.50390625" style="0" bestFit="1" customWidth="1"/>
    <col min="7684" max="7684" width="5.375" style="0" bestFit="1" customWidth="1"/>
    <col min="7685" max="7685" width="4.50390625" style="0" bestFit="1" customWidth="1"/>
    <col min="7686" max="7686" width="11.375" style="0" bestFit="1" customWidth="1"/>
    <col min="7687" max="7687" width="69.50390625" style="0" bestFit="1" customWidth="1"/>
    <col min="7688" max="7688" width="5.625" style="0" bestFit="1" customWidth="1"/>
    <col min="7689" max="7689" width="6.50390625" style="0" bestFit="1" customWidth="1"/>
    <col min="7690" max="7690" width="9.125" style="0" bestFit="1" customWidth="1"/>
    <col min="7691" max="7691" width="10.625" style="0" bestFit="1" customWidth="1"/>
    <col min="7937" max="7937" width="3.625" style="0" bestFit="1" customWidth="1"/>
    <col min="7938" max="7939" width="4.50390625" style="0" bestFit="1" customWidth="1"/>
    <col min="7940" max="7940" width="5.375" style="0" bestFit="1" customWidth="1"/>
    <col min="7941" max="7941" width="4.50390625" style="0" bestFit="1" customWidth="1"/>
    <col min="7942" max="7942" width="11.375" style="0" bestFit="1" customWidth="1"/>
    <col min="7943" max="7943" width="69.50390625" style="0" bestFit="1" customWidth="1"/>
    <col min="7944" max="7944" width="5.625" style="0" bestFit="1" customWidth="1"/>
    <col min="7945" max="7945" width="6.50390625" style="0" bestFit="1" customWidth="1"/>
    <col min="7946" max="7946" width="9.125" style="0" bestFit="1" customWidth="1"/>
    <col min="7947" max="7947" width="10.625" style="0" bestFit="1" customWidth="1"/>
    <col min="8193" max="8193" width="3.625" style="0" bestFit="1" customWidth="1"/>
    <col min="8194" max="8195" width="4.50390625" style="0" bestFit="1" customWidth="1"/>
    <col min="8196" max="8196" width="5.375" style="0" bestFit="1" customWidth="1"/>
    <col min="8197" max="8197" width="4.50390625" style="0" bestFit="1" customWidth="1"/>
    <col min="8198" max="8198" width="11.375" style="0" bestFit="1" customWidth="1"/>
    <col min="8199" max="8199" width="69.50390625" style="0" bestFit="1" customWidth="1"/>
    <col min="8200" max="8200" width="5.625" style="0" bestFit="1" customWidth="1"/>
    <col min="8201" max="8201" width="6.50390625" style="0" bestFit="1" customWidth="1"/>
    <col min="8202" max="8202" width="9.125" style="0" bestFit="1" customWidth="1"/>
    <col min="8203" max="8203" width="10.625" style="0" bestFit="1" customWidth="1"/>
    <col min="8449" max="8449" width="3.625" style="0" bestFit="1" customWidth="1"/>
    <col min="8450" max="8451" width="4.50390625" style="0" bestFit="1" customWidth="1"/>
    <col min="8452" max="8452" width="5.375" style="0" bestFit="1" customWidth="1"/>
    <col min="8453" max="8453" width="4.50390625" style="0" bestFit="1" customWidth="1"/>
    <col min="8454" max="8454" width="11.375" style="0" bestFit="1" customWidth="1"/>
    <col min="8455" max="8455" width="69.50390625" style="0" bestFit="1" customWidth="1"/>
    <col min="8456" max="8456" width="5.625" style="0" bestFit="1" customWidth="1"/>
    <col min="8457" max="8457" width="6.50390625" style="0" bestFit="1" customWidth="1"/>
    <col min="8458" max="8458" width="9.125" style="0" bestFit="1" customWidth="1"/>
    <col min="8459" max="8459" width="10.625" style="0" bestFit="1" customWidth="1"/>
    <col min="8705" max="8705" width="3.625" style="0" bestFit="1" customWidth="1"/>
    <col min="8706" max="8707" width="4.50390625" style="0" bestFit="1" customWidth="1"/>
    <col min="8708" max="8708" width="5.375" style="0" bestFit="1" customWidth="1"/>
    <col min="8709" max="8709" width="4.50390625" style="0" bestFit="1" customWidth="1"/>
    <col min="8710" max="8710" width="11.375" style="0" bestFit="1" customWidth="1"/>
    <col min="8711" max="8711" width="69.50390625" style="0" bestFit="1" customWidth="1"/>
    <col min="8712" max="8712" width="5.625" style="0" bestFit="1" customWidth="1"/>
    <col min="8713" max="8713" width="6.50390625" style="0" bestFit="1" customWidth="1"/>
    <col min="8714" max="8714" width="9.125" style="0" bestFit="1" customWidth="1"/>
    <col min="8715" max="8715" width="10.625" style="0" bestFit="1" customWidth="1"/>
    <col min="8961" max="8961" width="3.625" style="0" bestFit="1" customWidth="1"/>
    <col min="8962" max="8963" width="4.50390625" style="0" bestFit="1" customWidth="1"/>
    <col min="8964" max="8964" width="5.375" style="0" bestFit="1" customWidth="1"/>
    <col min="8965" max="8965" width="4.50390625" style="0" bestFit="1" customWidth="1"/>
    <col min="8966" max="8966" width="11.375" style="0" bestFit="1" customWidth="1"/>
    <col min="8967" max="8967" width="69.50390625" style="0" bestFit="1" customWidth="1"/>
    <col min="8968" max="8968" width="5.625" style="0" bestFit="1" customWidth="1"/>
    <col min="8969" max="8969" width="6.50390625" style="0" bestFit="1" customWidth="1"/>
    <col min="8970" max="8970" width="9.125" style="0" bestFit="1" customWidth="1"/>
    <col min="8971" max="8971" width="10.625" style="0" bestFit="1" customWidth="1"/>
    <col min="9217" max="9217" width="3.625" style="0" bestFit="1" customWidth="1"/>
    <col min="9218" max="9219" width="4.50390625" style="0" bestFit="1" customWidth="1"/>
    <col min="9220" max="9220" width="5.375" style="0" bestFit="1" customWidth="1"/>
    <col min="9221" max="9221" width="4.50390625" style="0" bestFit="1" customWidth="1"/>
    <col min="9222" max="9222" width="11.375" style="0" bestFit="1" customWidth="1"/>
    <col min="9223" max="9223" width="69.50390625" style="0" bestFit="1" customWidth="1"/>
    <col min="9224" max="9224" width="5.625" style="0" bestFit="1" customWidth="1"/>
    <col min="9225" max="9225" width="6.50390625" style="0" bestFit="1" customWidth="1"/>
    <col min="9226" max="9226" width="9.125" style="0" bestFit="1" customWidth="1"/>
    <col min="9227" max="9227" width="10.625" style="0" bestFit="1" customWidth="1"/>
    <col min="9473" max="9473" width="3.625" style="0" bestFit="1" customWidth="1"/>
    <col min="9474" max="9475" width="4.50390625" style="0" bestFit="1" customWidth="1"/>
    <col min="9476" max="9476" width="5.375" style="0" bestFit="1" customWidth="1"/>
    <col min="9477" max="9477" width="4.50390625" style="0" bestFit="1" customWidth="1"/>
    <col min="9478" max="9478" width="11.375" style="0" bestFit="1" customWidth="1"/>
    <col min="9479" max="9479" width="69.50390625" style="0" bestFit="1" customWidth="1"/>
    <col min="9480" max="9480" width="5.625" style="0" bestFit="1" customWidth="1"/>
    <col min="9481" max="9481" width="6.50390625" style="0" bestFit="1" customWidth="1"/>
    <col min="9482" max="9482" width="9.125" style="0" bestFit="1" customWidth="1"/>
    <col min="9483" max="9483" width="10.625" style="0" bestFit="1" customWidth="1"/>
    <col min="9729" max="9729" width="3.625" style="0" bestFit="1" customWidth="1"/>
    <col min="9730" max="9731" width="4.50390625" style="0" bestFit="1" customWidth="1"/>
    <col min="9732" max="9732" width="5.375" style="0" bestFit="1" customWidth="1"/>
    <col min="9733" max="9733" width="4.50390625" style="0" bestFit="1" customWidth="1"/>
    <col min="9734" max="9734" width="11.375" style="0" bestFit="1" customWidth="1"/>
    <col min="9735" max="9735" width="69.50390625" style="0" bestFit="1" customWidth="1"/>
    <col min="9736" max="9736" width="5.625" style="0" bestFit="1" customWidth="1"/>
    <col min="9737" max="9737" width="6.50390625" style="0" bestFit="1" customWidth="1"/>
    <col min="9738" max="9738" width="9.125" style="0" bestFit="1" customWidth="1"/>
    <col min="9739" max="9739" width="10.625" style="0" bestFit="1" customWidth="1"/>
    <col min="9985" max="9985" width="3.625" style="0" bestFit="1" customWidth="1"/>
    <col min="9986" max="9987" width="4.50390625" style="0" bestFit="1" customWidth="1"/>
    <col min="9988" max="9988" width="5.375" style="0" bestFit="1" customWidth="1"/>
    <col min="9989" max="9989" width="4.50390625" style="0" bestFit="1" customWidth="1"/>
    <col min="9990" max="9990" width="11.375" style="0" bestFit="1" customWidth="1"/>
    <col min="9991" max="9991" width="69.50390625" style="0" bestFit="1" customWidth="1"/>
    <col min="9992" max="9992" width="5.625" style="0" bestFit="1" customWidth="1"/>
    <col min="9993" max="9993" width="6.50390625" style="0" bestFit="1" customWidth="1"/>
    <col min="9994" max="9994" width="9.125" style="0" bestFit="1" customWidth="1"/>
    <col min="9995" max="9995" width="10.625" style="0" bestFit="1" customWidth="1"/>
    <col min="10241" max="10241" width="3.625" style="0" bestFit="1" customWidth="1"/>
    <col min="10242" max="10243" width="4.50390625" style="0" bestFit="1" customWidth="1"/>
    <col min="10244" max="10244" width="5.375" style="0" bestFit="1" customWidth="1"/>
    <col min="10245" max="10245" width="4.50390625" style="0" bestFit="1" customWidth="1"/>
    <col min="10246" max="10246" width="11.375" style="0" bestFit="1" customWidth="1"/>
    <col min="10247" max="10247" width="69.50390625" style="0" bestFit="1" customWidth="1"/>
    <col min="10248" max="10248" width="5.625" style="0" bestFit="1" customWidth="1"/>
    <col min="10249" max="10249" width="6.50390625" style="0" bestFit="1" customWidth="1"/>
    <col min="10250" max="10250" width="9.125" style="0" bestFit="1" customWidth="1"/>
    <col min="10251" max="10251" width="10.625" style="0" bestFit="1" customWidth="1"/>
    <col min="10497" max="10497" width="3.625" style="0" bestFit="1" customWidth="1"/>
    <col min="10498" max="10499" width="4.50390625" style="0" bestFit="1" customWidth="1"/>
    <col min="10500" max="10500" width="5.375" style="0" bestFit="1" customWidth="1"/>
    <col min="10501" max="10501" width="4.50390625" style="0" bestFit="1" customWidth="1"/>
    <col min="10502" max="10502" width="11.375" style="0" bestFit="1" customWidth="1"/>
    <col min="10503" max="10503" width="69.50390625" style="0" bestFit="1" customWidth="1"/>
    <col min="10504" max="10504" width="5.625" style="0" bestFit="1" customWidth="1"/>
    <col min="10505" max="10505" width="6.50390625" style="0" bestFit="1" customWidth="1"/>
    <col min="10506" max="10506" width="9.125" style="0" bestFit="1" customWidth="1"/>
    <col min="10507" max="10507" width="10.625" style="0" bestFit="1" customWidth="1"/>
    <col min="10753" max="10753" width="3.625" style="0" bestFit="1" customWidth="1"/>
    <col min="10754" max="10755" width="4.50390625" style="0" bestFit="1" customWidth="1"/>
    <col min="10756" max="10756" width="5.375" style="0" bestFit="1" customWidth="1"/>
    <col min="10757" max="10757" width="4.50390625" style="0" bestFit="1" customWidth="1"/>
    <col min="10758" max="10758" width="11.375" style="0" bestFit="1" customWidth="1"/>
    <col min="10759" max="10759" width="69.50390625" style="0" bestFit="1" customWidth="1"/>
    <col min="10760" max="10760" width="5.625" style="0" bestFit="1" customWidth="1"/>
    <col min="10761" max="10761" width="6.50390625" style="0" bestFit="1" customWidth="1"/>
    <col min="10762" max="10762" width="9.125" style="0" bestFit="1" customWidth="1"/>
    <col min="10763" max="10763" width="10.625" style="0" bestFit="1" customWidth="1"/>
    <col min="11009" max="11009" width="3.625" style="0" bestFit="1" customWidth="1"/>
    <col min="11010" max="11011" width="4.50390625" style="0" bestFit="1" customWidth="1"/>
    <col min="11012" max="11012" width="5.375" style="0" bestFit="1" customWidth="1"/>
    <col min="11013" max="11013" width="4.50390625" style="0" bestFit="1" customWidth="1"/>
    <col min="11014" max="11014" width="11.375" style="0" bestFit="1" customWidth="1"/>
    <col min="11015" max="11015" width="69.50390625" style="0" bestFit="1" customWidth="1"/>
    <col min="11016" max="11016" width="5.625" style="0" bestFit="1" customWidth="1"/>
    <col min="11017" max="11017" width="6.50390625" style="0" bestFit="1" customWidth="1"/>
    <col min="11018" max="11018" width="9.125" style="0" bestFit="1" customWidth="1"/>
    <col min="11019" max="11019" width="10.625" style="0" bestFit="1" customWidth="1"/>
    <col min="11265" max="11265" width="3.625" style="0" bestFit="1" customWidth="1"/>
    <col min="11266" max="11267" width="4.50390625" style="0" bestFit="1" customWidth="1"/>
    <col min="11268" max="11268" width="5.375" style="0" bestFit="1" customWidth="1"/>
    <col min="11269" max="11269" width="4.50390625" style="0" bestFit="1" customWidth="1"/>
    <col min="11270" max="11270" width="11.375" style="0" bestFit="1" customWidth="1"/>
    <col min="11271" max="11271" width="69.50390625" style="0" bestFit="1" customWidth="1"/>
    <col min="11272" max="11272" width="5.625" style="0" bestFit="1" customWidth="1"/>
    <col min="11273" max="11273" width="6.50390625" style="0" bestFit="1" customWidth="1"/>
    <col min="11274" max="11274" width="9.125" style="0" bestFit="1" customWidth="1"/>
    <col min="11275" max="11275" width="10.625" style="0" bestFit="1" customWidth="1"/>
    <col min="11521" max="11521" width="3.625" style="0" bestFit="1" customWidth="1"/>
    <col min="11522" max="11523" width="4.50390625" style="0" bestFit="1" customWidth="1"/>
    <col min="11524" max="11524" width="5.375" style="0" bestFit="1" customWidth="1"/>
    <col min="11525" max="11525" width="4.50390625" style="0" bestFit="1" customWidth="1"/>
    <col min="11526" max="11526" width="11.375" style="0" bestFit="1" customWidth="1"/>
    <col min="11527" max="11527" width="69.50390625" style="0" bestFit="1" customWidth="1"/>
    <col min="11528" max="11528" width="5.625" style="0" bestFit="1" customWidth="1"/>
    <col min="11529" max="11529" width="6.50390625" style="0" bestFit="1" customWidth="1"/>
    <col min="11530" max="11530" width="9.125" style="0" bestFit="1" customWidth="1"/>
    <col min="11531" max="11531" width="10.625" style="0" bestFit="1" customWidth="1"/>
    <col min="11777" max="11777" width="3.625" style="0" bestFit="1" customWidth="1"/>
    <col min="11778" max="11779" width="4.50390625" style="0" bestFit="1" customWidth="1"/>
    <col min="11780" max="11780" width="5.375" style="0" bestFit="1" customWidth="1"/>
    <col min="11781" max="11781" width="4.50390625" style="0" bestFit="1" customWidth="1"/>
    <col min="11782" max="11782" width="11.375" style="0" bestFit="1" customWidth="1"/>
    <col min="11783" max="11783" width="69.50390625" style="0" bestFit="1" customWidth="1"/>
    <col min="11784" max="11784" width="5.625" style="0" bestFit="1" customWidth="1"/>
    <col min="11785" max="11785" width="6.50390625" style="0" bestFit="1" customWidth="1"/>
    <col min="11786" max="11786" width="9.125" style="0" bestFit="1" customWidth="1"/>
    <col min="11787" max="11787" width="10.625" style="0" bestFit="1" customWidth="1"/>
    <col min="12033" max="12033" width="3.625" style="0" bestFit="1" customWidth="1"/>
    <col min="12034" max="12035" width="4.50390625" style="0" bestFit="1" customWidth="1"/>
    <col min="12036" max="12036" width="5.375" style="0" bestFit="1" customWidth="1"/>
    <col min="12037" max="12037" width="4.50390625" style="0" bestFit="1" customWidth="1"/>
    <col min="12038" max="12038" width="11.375" style="0" bestFit="1" customWidth="1"/>
    <col min="12039" max="12039" width="69.50390625" style="0" bestFit="1" customWidth="1"/>
    <col min="12040" max="12040" width="5.625" style="0" bestFit="1" customWidth="1"/>
    <col min="12041" max="12041" width="6.50390625" style="0" bestFit="1" customWidth="1"/>
    <col min="12042" max="12042" width="9.125" style="0" bestFit="1" customWidth="1"/>
    <col min="12043" max="12043" width="10.625" style="0" bestFit="1" customWidth="1"/>
    <col min="12289" max="12289" width="3.625" style="0" bestFit="1" customWidth="1"/>
    <col min="12290" max="12291" width="4.50390625" style="0" bestFit="1" customWidth="1"/>
    <col min="12292" max="12292" width="5.375" style="0" bestFit="1" customWidth="1"/>
    <col min="12293" max="12293" width="4.50390625" style="0" bestFit="1" customWidth="1"/>
    <col min="12294" max="12294" width="11.375" style="0" bestFit="1" customWidth="1"/>
    <col min="12295" max="12295" width="69.50390625" style="0" bestFit="1" customWidth="1"/>
    <col min="12296" max="12296" width="5.625" style="0" bestFit="1" customWidth="1"/>
    <col min="12297" max="12297" width="6.50390625" style="0" bestFit="1" customWidth="1"/>
    <col min="12298" max="12298" width="9.125" style="0" bestFit="1" customWidth="1"/>
    <col min="12299" max="12299" width="10.625" style="0" bestFit="1" customWidth="1"/>
    <col min="12545" max="12545" width="3.625" style="0" bestFit="1" customWidth="1"/>
    <col min="12546" max="12547" width="4.50390625" style="0" bestFit="1" customWidth="1"/>
    <col min="12548" max="12548" width="5.375" style="0" bestFit="1" customWidth="1"/>
    <col min="12549" max="12549" width="4.50390625" style="0" bestFit="1" customWidth="1"/>
    <col min="12550" max="12550" width="11.375" style="0" bestFit="1" customWidth="1"/>
    <col min="12551" max="12551" width="69.50390625" style="0" bestFit="1" customWidth="1"/>
    <col min="12552" max="12552" width="5.625" style="0" bestFit="1" customWidth="1"/>
    <col min="12553" max="12553" width="6.50390625" style="0" bestFit="1" customWidth="1"/>
    <col min="12554" max="12554" width="9.125" style="0" bestFit="1" customWidth="1"/>
    <col min="12555" max="12555" width="10.625" style="0" bestFit="1" customWidth="1"/>
    <col min="12801" max="12801" width="3.625" style="0" bestFit="1" customWidth="1"/>
    <col min="12802" max="12803" width="4.50390625" style="0" bestFit="1" customWidth="1"/>
    <col min="12804" max="12804" width="5.375" style="0" bestFit="1" customWidth="1"/>
    <col min="12805" max="12805" width="4.50390625" style="0" bestFit="1" customWidth="1"/>
    <col min="12806" max="12806" width="11.375" style="0" bestFit="1" customWidth="1"/>
    <col min="12807" max="12807" width="69.50390625" style="0" bestFit="1" customWidth="1"/>
    <col min="12808" max="12808" width="5.625" style="0" bestFit="1" customWidth="1"/>
    <col min="12809" max="12809" width="6.50390625" style="0" bestFit="1" customWidth="1"/>
    <col min="12810" max="12810" width="9.125" style="0" bestFit="1" customWidth="1"/>
    <col min="12811" max="12811" width="10.625" style="0" bestFit="1" customWidth="1"/>
    <col min="13057" max="13057" width="3.625" style="0" bestFit="1" customWidth="1"/>
    <col min="13058" max="13059" width="4.50390625" style="0" bestFit="1" customWidth="1"/>
    <col min="13060" max="13060" width="5.375" style="0" bestFit="1" customWidth="1"/>
    <col min="13061" max="13061" width="4.50390625" style="0" bestFit="1" customWidth="1"/>
    <col min="13062" max="13062" width="11.375" style="0" bestFit="1" customWidth="1"/>
    <col min="13063" max="13063" width="69.50390625" style="0" bestFit="1" customWidth="1"/>
    <col min="13064" max="13064" width="5.625" style="0" bestFit="1" customWidth="1"/>
    <col min="13065" max="13065" width="6.50390625" style="0" bestFit="1" customWidth="1"/>
    <col min="13066" max="13066" width="9.125" style="0" bestFit="1" customWidth="1"/>
    <col min="13067" max="13067" width="10.625" style="0" bestFit="1" customWidth="1"/>
    <col min="13313" max="13313" width="3.625" style="0" bestFit="1" customWidth="1"/>
    <col min="13314" max="13315" width="4.50390625" style="0" bestFit="1" customWidth="1"/>
    <col min="13316" max="13316" width="5.375" style="0" bestFit="1" customWidth="1"/>
    <col min="13317" max="13317" width="4.50390625" style="0" bestFit="1" customWidth="1"/>
    <col min="13318" max="13318" width="11.375" style="0" bestFit="1" customWidth="1"/>
    <col min="13319" max="13319" width="69.50390625" style="0" bestFit="1" customWidth="1"/>
    <col min="13320" max="13320" width="5.625" style="0" bestFit="1" customWidth="1"/>
    <col min="13321" max="13321" width="6.50390625" style="0" bestFit="1" customWidth="1"/>
    <col min="13322" max="13322" width="9.125" style="0" bestFit="1" customWidth="1"/>
    <col min="13323" max="13323" width="10.625" style="0" bestFit="1" customWidth="1"/>
    <col min="13569" max="13569" width="3.625" style="0" bestFit="1" customWidth="1"/>
    <col min="13570" max="13571" width="4.50390625" style="0" bestFit="1" customWidth="1"/>
    <col min="13572" max="13572" width="5.375" style="0" bestFit="1" customWidth="1"/>
    <col min="13573" max="13573" width="4.50390625" style="0" bestFit="1" customWidth="1"/>
    <col min="13574" max="13574" width="11.375" style="0" bestFit="1" customWidth="1"/>
    <col min="13575" max="13575" width="69.50390625" style="0" bestFit="1" customWidth="1"/>
    <col min="13576" max="13576" width="5.625" style="0" bestFit="1" customWidth="1"/>
    <col min="13577" max="13577" width="6.50390625" style="0" bestFit="1" customWidth="1"/>
    <col min="13578" max="13578" width="9.125" style="0" bestFit="1" customWidth="1"/>
    <col min="13579" max="13579" width="10.625" style="0" bestFit="1" customWidth="1"/>
    <col min="13825" max="13825" width="3.625" style="0" bestFit="1" customWidth="1"/>
    <col min="13826" max="13827" width="4.50390625" style="0" bestFit="1" customWidth="1"/>
    <col min="13828" max="13828" width="5.375" style="0" bestFit="1" customWidth="1"/>
    <col min="13829" max="13829" width="4.50390625" style="0" bestFit="1" customWidth="1"/>
    <col min="13830" max="13830" width="11.375" style="0" bestFit="1" customWidth="1"/>
    <col min="13831" max="13831" width="69.50390625" style="0" bestFit="1" customWidth="1"/>
    <col min="13832" max="13832" width="5.625" style="0" bestFit="1" customWidth="1"/>
    <col min="13833" max="13833" width="6.50390625" style="0" bestFit="1" customWidth="1"/>
    <col min="13834" max="13834" width="9.125" style="0" bestFit="1" customWidth="1"/>
    <col min="13835" max="13835" width="10.625" style="0" bestFit="1" customWidth="1"/>
    <col min="14081" max="14081" width="3.625" style="0" bestFit="1" customWidth="1"/>
    <col min="14082" max="14083" width="4.50390625" style="0" bestFit="1" customWidth="1"/>
    <col min="14084" max="14084" width="5.375" style="0" bestFit="1" customWidth="1"/>
    <col min="14085" max="14085" width="4.50390625" style="0" bestFit="1" customWidth="1"/>
    <col min="14086" max="14086" width="11.375" style="0" bestFit="1" customWidth="1"/>
    <col min="14087" max="14087" width="69.50390625" style="0" bestFit="1" customWidth="1"/>
    <col min="14088" max="14088" width="5.625" style="0" bestFit="1" customWidth="1"/>
    <col min="14089" max="14089" width="6.50390625" style="0" bestFit="1" customWidth="1"/>
    <col min="14090" max="14090" width="9.125" style="0" bestFit="1" customWidth="1"/>
    <col min="14091" max="14091" width="10.625" style="0" bestFit="1" customWidth="1"/>
    <col min="14337" max="14337" width="3.625" style="0" bestFit="1" customWidth="1"/>
    <col min="14338" max="14339" width="4.50390625" style="0" bestFit="1" customWidth="1"/>
    <col min="14340" max="14340" width="5.375" style="0" bestFit="1" customWidth="1"/>
    <col min="14341" max="14341" width="4.50390625" style="0" bestFit="1" customWidth="1"/>
    <col min="14342" max="14342" width="11.375" style="0" bestFit="1" customWidth="1"/>
    <col min="14343" max="14343" width="69.50390625" style="0" bestFit="1" customWidth="1"/>
    <col min="14344" max="14344" width="5.625" style="0" bestFit="1" customWidth="1"/>
    <col min="14345" max="14345" width="6.50390625" style="0" bestFit="1" customWidth="1"/>
    <col min="14346" max="14346" width="9.125" style="0" bestFit="1" customWidth="1"/>
    <col min="14347" max="14347" width="10.625" style="0" bestFit="1" customWidth="1"/>
    <col min="14593" max="14593" width="3.625" style="0" bestFit="1" customWidth="1"/>
    <col min="14594" max="14595" width="4.50390625" style="0" bestFit="1" customWidth="1"/>
    <col min="14596" max="14596" width="5.375" style="0" bestFit="1" customWidth="1"/>
    <col min="14597" max="14597" width="4.50390625" style="0" bestFit="1" customWidth="1"/>
    <col min="14598" max="14598" width="11.375" style="0" bestFit="1" customWidth="1"/>
    <col min="14599" max="14599" width="69.50390625" style="0" bestFit="1" customWidth="1"/>
    <col min="14600" max="14600" width="5.625" style="0" bestFit="1" customWidth="1"/>
    <col min="14601" max="14601" width="6.50390625" style="0" bestFit="1" customWidth="1"/>
    <col min="14602" max="14602" width="9.125" style="0" bestFit="1" customWidth="1"/>
    <col min="14603" max="14603" width="10.625" style="0" bestFit="1" customWidth="1"/>
    <col min="14849" max="14849" width="3.625" style="0" bestFit="1" customWidth="1"/>
    <col min="14850" max="14851" width="4.50390625" style="0" bestFit="1" customWidth="1"/>
    <col min="14852" max="14852" width="5.375" style="0" bestFit="1" customWidth="1"/>
    <col min="14853" max="14853" width="4.50390625" style="0" bestFit="1" customWidth="1"/>
    <col min="14854" max="14854" width="11.375" style="0" bestFit="1" customWidth="1"/>
    <col min="14855" max="14855" width="69.50390625" style="0" bestFit="1" customWidth="1"/>
    <col min="14856" max="14856" width="5.625" style="0" bestFit="1" customWidth="1"/>
    <col min="14857" max="14857" width="6.50390625" style="0" bestFit="1" customWidth="1"/>
    <col min="14858" max="14858" width="9.125" style="0" bestFit="1" customWidth="1"/>
    <col min="14859" max="14859" width="10.625" style="0" bestFit="1" customWidth="1"/>
    <col min="15105" max="15105" width="3.625" style="0" bestFit="1" customWidth="1"/>
    <col min="15106" max="15107" width="4.50390625" style="0" bestFit="1" customWidth="1"/>
    <col min="15108" max="15108" width="5.375" style="0" bestFit="1" customWidth="1"/>
    <col min="15109" max="15109" width="4.50390625" style="0" bestFit="1" customWidth="1"/>
    <col min="15110" max="15110" width="11.375" style="0" bestFit="1" customWidth="1"/>
    <col min="15111" max="15111" width="69.50390625" style="0" bestFit="1" customWidth="1"/>
    <col min="15112" max="15112" width="5.625" style="0" bestFit="1" customWidth="1"/>
    <col min="15113" max="15113" width="6.50390625" style="0" bestFit="1" customWidth="1"/>
    <col min="15114" max="15114" width="9.125" style="0" bestFit="1" customWidth="1"/>
    <col min="15115" max="15115" width="10.625" style="0" bestFit="1" customWidth="1"/>
    <col min="15361" max="15361" width="3.625" style="0" bestFit="1" customWidth="1"/>
    <col min="15362" max="15363" width="4.50390625" style="0" bestFit="1" customWidth="1"/>
    <col min="15364" max="15364" width="5.375" style="0" bestFit="1" customWidth="1"/>
    <col min="15365" max="15365" width="4.50390625" style="0" bestFit="1" customWidth="1"/>
    <col min="15366" max="15366" width="11.375" style="0" bestFit="1" customWidth="1"/>
    <col min="15367" max="15367" width="69.50390625" style="0" bestFit="1" customWidth="1"/>
    <col min="15368" max="15368" width="5.625" style="0" bestFit="1" customWidth="1"/>
    <col min="15369" max="15369" width="6.50390625" style="0" bestFit="1" customWidth="1"/>
    <col min="15370" max="15370" width="9.125" style="0" bestFit="1" customWidth="1"/>
    <col min="15371" max="15371" width="10.625" style="0" bestFit="1" customWidth="1"/>
    <col min="15617" max="15617" width="3.625" style="0" bestFit="1" customWidth="1"/>
    <col min="15618" max="15619" width="4.50390625" style="0" bestFit="1" customWidth="1"/>
    <col min="15620" max="15620" width="5.375" style="0" bestFit="1" customWidth="1"/>
    <col min="15621" max="15621" width="4.50390625" style="0" bestFit="1" customWidth="1"/>
    <col min="15622" max="15622" width="11.375" style="0" bestFit="1" customWidth="1"/>
    <col min="15623" max="15623" width="69.50390625" style="0" bestFit="1" customWidth="1"/>
    <col min="15624" max="15624" width="5.625" style="0" bestFit="1" customWidth="1"/>
    <col min="15625" max="15625" width="6.50390625" style="0" bestFit="1" customWidth="1"/>
    <col min="15626" max="15626" width="9.125" style="0" bestFit="1" customWidth="1"/>
    <col min="15627" max="15627" width="10.625" style="0" bestFit="1" customWidth="1"/>
    <col min="15873" max="15873" width="3.625" style="0" bestFit="1" customWidth="1"/>
    <col min="15874" max="15875" width="4.50390625" style="0" bestFit="1" customWidth="1"/>
    <col min="15876" max="15876" width="5.375" style="0" bestFit="1" customWidth="1"/>
    <col min="15877" max="15877" width="4.50390625" style="0" bestFit="1" customWidth="1"/>
    <col min="15878" max="15878" width="11.375" style="0" bestFit="1" customWidth="1"/>
    <col min="15879" max="15879" width="69.50390625" style="0" bestFit="1" customWidth="1"/>
    <col min="15880" max="15880" width="5.625" style="0" bestFit="1" customWidth="1"/>
    <col min="15881" max="15881" width="6.50390625" style="0" bestFit="1" customWidth="1"/>
    <col min="15882" max="15882" width="9.125" style="0" bestFit="1" customWidth="1"/>
    <col min="15883" max="15883" width="10.625" style="0" bestFit="1" customWidth="1"/>
    <col min="16129" max="16129" width="3.625" style="0" bestFit="1" customWidth="1"/>
    <col min="16130" max="16131" width="4.50390625" style="0" bestFit="1" customWidth="1"/>
    <col min="16132" max="16132" width="5.375" style="0" bestFit="1" customWidth="1"/>
    <col min="16133" max="16133" width="4.50390625" style="0" bestFit="1" customWidth="1"/>
    <col min="16134" max="16134" width="11.375" style="0" bestFit="1" customWidth="1"/>
    <col min="16135" max="16135" width="69.50390625" style="0" bestFit="1" customWidth="1"/>
    <col min="16136" max="16136" width="5.625" style="0" bestFit="1" customWidth="1"/>
    <col min="16137" max="16137" width="6.50390625" style="0" bestFit="1" customWidth="1"/>
    <col min="16138" max="16138" width="9.125" style="0" bestFit="1" customWidth="1"/>
    <col min="16139" max="16139" width="10.625" style="0" bestFit="1" customWidth="1"/>
  </cols>
  <sheetData>
    <row r="1" spans="1:7" ht="13.8">
      <c r="A1" s="288" t="s">
        <v>1511</v>
      </c>
      <c r="B1" s="288"/>
      <c r="C1" s="288"/>
      <c r="D1" s="288"/>
      <c r="E1" s="288"/>
      <c r="F1" s="288"/>
      <c r="G1" s="288"/>
    </row>
    <row r="2" spans="1:11" s="295" customFormat="1" ht="13.8">
      <c r="A2" s="293" t="s">
        <v>1512</v>
      </c>
      <c r="B2" s="293" t="s">
        <v>1513</v>
      </c>
      <c r="C2" s="293" t="s">
        <v>1514</v>
      </c>
      <c r="D2" s="293" t="s">
        <v>1515</v>
      </c>
      <c r="E2" s="293" t="s">
        <v>1516</v>
      </c>
      <c r="F2" s="293" t="s">
        <v>1517</v>
      </c>
      <c r="G2" s="293" t="s">
        <v>1518</v>
      </c>
      <c r="H2" s="293" t="s">
        <v>87</v>
      </c>
      <c r="I2" s="294" t="s">
        <v>1519</v>
      </c>
      <c r="J2" s="294" t="s">
        <v>1520</v>
      </c>
      <c r="K2" s="294" t="s">
        <v>1521</v>
      </c>
    </row>
    <row r="3" spans="1:11" s="300" customFormat="1" ht="17.1" customHeight="1">
      <c r="A3" s="296" t="s">
        <v>1522</v>
      </c>
      <c r="B3" s="296" t="s">
        <v>1480</v>
      </c>
      <c r="C3" s="296" t="s">
        <v>1480</v>
      </c>
      <c r="D3" s="296"/>
      <c r="E3" s="296"/>
      <c r="F3" s="296"/>
      <c r="G3" s="296" t="s">
        <v>97</v>
      </c>
      <c r="H3" s="296"/>
      <c r="I3" s="297"/>
      <c r="J3" s="298"/>
      <c r="K3" s="299">
        <f>+SUM(K4:K17)</f>
        <v>0</v>
      </c>
    </row>
    <row r="4" spans="1:11" s="300" customFormat="1" ht="17.1" customHeight="1">
      <c r="A4" s="301" t="s">
        <v>1523</v>
      </c>
      <c r="B4" s="302" t="s">
        <v>1480</v>
      </c>
      <c r="C4" s="302" t="s">
        <v>96</v>
      </c>
      <c r="D4" s="302" t="s">
        <v>1480</v>
      </c>
      <c r="E4" s="302" t="s">
        <v>1524</v>
      </c>
      <c r="F4" s="302" t="s">
        <v>1525</v>
      </c>
      <c r="G4" s="302" t="s">
        <v>1526</v>
      </c>
      <c r="H4" s="302" t="s">
        <v>181</v>
      </c>
      <c r="I4" s="303">
        <v>120</v>
      </c>
      <c r="J4" s="304"/>
      <c r="K4" s="305">
        <f>+J4*I4</f>
        <v>0</v>
      </c>
    </row>
    <row r="5" spans="1:11" s="300" customFormat="1" ht="17.1" customHeight="1">
      <c r="A5" s="301" t="s">
        <v>1523</v>
      </c>
      <c r="B5" s="302" t="s">
        <v>1480</v>
      </c>
      <c r="C5" s="302" t="s">
        <v>170</v>
      </c>
      <c r="D5" s="302" t="s">
        <v>1480</v>
      </c>
      <c r="E5" s="302" t="s">
        <v>1524</v>
      </c>
      <c r="F5" s="302" t="s">
        <v>1527</v>
      </c>
      <c r="G5" s="302" t="s">
        <v>1528</v>
      </c>
      <c r="H5" s="302" t="s">
        <v>181</v>
      </c>
      <c r="I5" s="303">
        <v>120</v>
      </c>
      <c r="J5" s="304"/>
      <c r="K5" s="305">
        <f aca="true" t="shared" si="0" ref="K5:K17">+J5*I5</f>
        <v>0</v>
      </c>
    </row>
    <row r="6" spans="1:11" s="309" customFormat="1" ht="13.8" outlineLevel="1">
      <c r="A6" s="306" t="s">
        <v>1523</v>
      </c>
      <c r="B6" s="306" t="s">
        <v>1480</v>
      </c>
      <c r="C6" s="306" t="s">
        <v>341</v>
      </c>
      <c r="D6" s="306" t="s">
        <v>1480</v>
      </c>
      <c r="E6" s="306" t="s">
        <v>1524</v>
      </c>
      <c r="F6" s="306" t="s">
        <v>1529</v>
      </c>
      <c r="G6" s="306" t="s">
        <v>1530</v>
      </c>
      <c r="H6" s="306" t="s">
        <v>201</v>
      </c>
      <c r="I6" s="307">
        <v>1.6</v>
      </c>
      <c r="J6" s="308"/>
      <c r="K6" s="305">
        <f t="shared" si="0"/>
        <v>0</v>
      </c>
    </row>
    <row r="7" spans="1:11" s="309" customFormat="1" ht="13.8" outlineLevel="1">
      <c r="A7" s="306" t="s">
        <v>1523</v>
      </c>
      <c r="B7" s="306" t="s">
        <v>1480</v>
      </c>
      <c r="C7" s="306" t="s">
        <v>392</v>
      </c>
      <c r="D7" s="306" t="s">
        <v>1480</v>
      </c>
      <c r="E7" s="306" t="s">
        <v>1524</v>
      </c>
      <c r="F7" s="306" t="s">
        <v>1531</v>
      </c>
      <c r="G7" s="306" t="s">
        <v>1532</v>
      </c>
      <c r="H7" s="306" t="s">
        <v>149</v>
      </c>
      <c r="I7" s="307">
        <v>3.24</v>
      </c>
      <c r="J7" s="308"/>
      <c r="K7" s="305">
        <f t="shared" si="0"/>
        <v>0</v>
      </c>
    </row>
    <row r="8" spans="1:11" s="309" customFormat="1" ht="13.8" outlineLevel="1">
      <c r="A8" s="306" t="s">
        <v>1523</v>
      </c>
      <c r="B8" s="306" t="s">
        <v>1480</v>
      </c>
      <c r="C8" s="306" t="s">
        <v>849</v>
      </c>
      <c r="D8" s="306" t="s">
        <v>1480</v>
      </c>
      <c r="E8" s="306" t="s">
        <v>1524</v>
      </c>
      <c r="F8" s="306" t="s">
        <v>1533</v>
      </c>
      <c r="G8" s="306" t="s">
        <v>1534</v>
      </c>
      <c r="H8" s="306" t="s">
        <v>149</v>
      </c>
      <c r="I8" s="307">
        <v>107.44</v>
      </c>
      <c r="J8" s="308"/>
      <c r="K8" s="305">
        <f t="shared" si="0"/>
        <v>0</v>
      </c>
    </row>
    <row r="9" spans="1:11" s="309" customFormat="1" ht="13.8" outlineLevel="1">
      <c r="A9" s="306" t="s">
        <v>1523</v>
      </c>
      <c r="B9" s="306" t="s">
        <v>1480</v>
      </c>
      <c r="C9" s="306" t="s">
        <v>1535</v>
      </c>
      <c r="D9" s="306" t="s">
        <v>1480</v>
      </c>
      <c r="E9" s="306" t="s">
        <v>1524</v>
      </c>
      <c r="F9" s="306" t="s">
        <v>1536</v>
      </c>
      <c r="G9" s="306" t="s">
        <v>1537</v>
      </c>
      <c r="H9" s="306" t="s">
        <v>181</v>
      </c>
      <c r="I9" s="307">
        <v>256.5</v>
      </c>
      <c r="J9" s="308"/>
      <c r="K9" s="305">
        <f t="shared" si="0"/>
        <v>0</v>
      </c>
    </row>
    <row r="10" spans="1:11" s="309" customFormat="1" ht="13.8" outlineLevel="1">
      <c r="A10" s="306" t="s">
        <v>1523</v>
      </c>
      <c r="B10" s="306" t="s">
        <v>1480</v>
      </c>
      <c r="C10" s="306" t="s">
        <v>1538</v>
      </c>
      <c r="D10" s="306" t="s">
        <v>1480</v>
      </c>
      <c r="E10" s="306" t="s">
        <v>1524</v>
      </c>
      <c r="F10" s="306" t="s">
        <v>1539</v>
      </c>
      <c r="G10" s="306" t="s">
        <v>1540</v>
      </c>
      <c r="H10" s="306" t="s">
        <v>181</v>
      </c>
      <c r="I10" s="307">
        <v>256.5</v>
      </c>
      <c r="J10" s="308"/>
      <c r="K10" s="305">
        <f t="shared" si="0"/>
        <v>0</v>
      </c>
    </row>
    <row r="11" spans="1:11" s="309" customFormat="1" ht="13.8" outlineLevel="1">
      <c r="A11" s="306" t="s">
        <v>1523</v>
      </c>
      <c r="B11" s="306" t="s">
        <v>1480</v>
      </c>
      <c r="C11" s="306" t="s">
        <v>107</v>
      </c>
      <c r="D11" s="306" t="s">
        <v>1480</v>
      </c>
      <c r="E11" s="306" t="s">
        <v>1524</v>
      </c>
      <c r="F11" s="306" t="s">
        <v>1541</v>
      </c>
      <c r="G11" s="306" t="s">
        <v>1542</v>
      </c>
      <c r="H11" s="306" t="s">
        <v>149</v>
      </c>
      <c r="I11" s="307">
        <v>73.24</v>
      </c>
      <c r="J11" s="308"/>
      <c r="K11" s="305">
        <f t="shared" si="0"/>
        <v>0</v>
      </c>
    </row>
    <row r="12" spans="1:11" s="309" customFormat="1" ht="13.8" outlineLevel="1">
      <c r="A12" s="306" t="s">
        <v>1523</v>
      </c>
      <c r="B12" s="306" t="s">
        <v>1480</v>
      </c>
      <c r="C12" s="306" t="s">
        <v>1543</v>
      </c>
      <c r="D12" s="306" t="s">
        <v>1480</v>
      </c>
      <c r="E12" s="306" t="s">
        <v>1524</v>
      </c>
      <c r="F12" s="306" t="s">
        <v>1544</v>
      </c>
      <c r="G12" s="306" t="s">
        <v>1545</v>
      </c>
      <c r="H12" s="306" t="s">
        <v>149</v>
      </c>
      <c r="I12" s="307">
        <v>180.68</v>
      </c>
      <c r="J12" s="308"/>
      <c r="K12" s="305">
        <f t="shared" si="0"/>
        <v>0</v>
      </c>
    </row>
    <row r="13" spans="1:11" s="309" customFormat="1" ht="13.8" outlineLevel="1">
      <c r="A13" s="306" t="s">
        <v>1523</v>
      </c>
      <c r="B13" s="306" t="s">
        <v>1480</v>
      </c>
      <c r="C13" s="306" t="s">
        <v>250</v>
      </c>
      <c r="D13" s="306" t="s">
        <v>1480</v>
      </c>
      <c r="E13" s="306" t="s">
        <v>1524</v>
      </c>
      <c r="F13" s="306" t="s">
        <v>1546</v>
      </c>
      <c r="G13" s="306" t="s">
        <v>1547</v>
      </c>
      <c r="H13" s="306" t="s">
        <v>149</v>
      </c>
      <c r="I13" s="307">
        <v>73.24</v>
      </c>
      <c r="J13" s="308"/>
      <c r="K13" s="305">
        <f t="shared" si="0"/>
        <v>0</v>
      </c>
    </row>
    <row r="14" spans="1:11" s="309" customFormat="1" ht="13.8" outlineLevel="1">
      <c r="A14" s="306" t="s">
        <v>1523</v>
      </c>
      <c r="B14" s="306" t="s">
        <v>1480</v>
      </c>
      <c r="C14" s="306" t="s">
        <v>1548</v>
      </c>
      <c r="D14" s="306" t="s">
        <v>1480</v>
      </c>
      <c r="E14" s="306" t="s">
        <v>1524</v>
      </c>
      <c r="F14" s="306" t="s">
        <v>1549</v>
      </c>
      <c r="G14" s="306" t="s">
        <v>1550</v>
      </c>
      <c r="H14" s="306" t="s">
        <v>149</v>
      </c>
      <c r="I14" s="307">
        <v>107.44</v>
      </c>
      <c r="J14" s="308"/>
      <c r="K14" s="305">
        <f t="shared" si="0"/>
        <v>0</v>
      </c>
    </row>
    <row r="15" spans="1:11" s="309" customFormat="1" ht="13.8" outlineLevel="1">
      <c r="A15" s="306" t="s">
        <v>1523</v>
      </c>
      <c r="B15" s="306" t="s">
        <v>1480</v>
      </c>
      <c r="C15" s="306" t="s">
        <v>1551</v>
      </c>
      <c r="D15" s="306" t="s">
        <v>1480</v>
      </c>
      <c r="E15" s="306" t="s">
        <v>1524</v>
      </c>
      <c r="F15" s="306" t="s">
        <v>1552</v>
      </c>
      <c r="G15" s="306" t="s">
        <v>1553</v>
      </c>
      <c r="H15" s="306" t="s">
        <v>149</v>
      </c>
      <c r="I15" s="307">
        <v>73.24</v>
      </c>
      <c r="J15" s="308"/>
      <c r="K15" s="305">
        <f t="shared" si="0"/>
        <v>0</v>
      </c>
    </row>
    <row r="16" spans="1:11" s="309" customFormat="1" ht="13.8" outlineLevel="1">
      <c r="A16" s="306" t="s">
        <v>1523</v>
      </c>
      <c r="B16" s="306" t="s">
        <v>1480</v>
      </c>
      <c r="C16" s="306" t="s">
        <v>1554</v>
      </c>
      <c r="D16" s="306" t="s">
        <v>1480</v>
      </c>
      <c r="E16" s="306" t="s">
        <v>1524</v>
      </c>
      <c r="F16" s="306" t="s">
        <v>1555</v>
      </c>
      <c r="G16" s="306" t="s">
        <v>1556</v>
      </c>
      <c r="H16" s="306" t="s">
        <v>149</v>
      </c>
      <c r="I16" s="307">
        <v>26.6</v>
      </c>
      <c r="J16" s="308"/>
      <c r="K16" s="305">
        <f t="shared" si="0"/>
        <v>0</v>
      </c>
    </row>
    <row r="17" spans="1:11" s="309" customFormat="1" ht="13.8" outlineLevel="1">
      <c r="A17" s="306" t="s">
        <v>1523</v>
      </c>
      <c r="B17" s="306" t="s">
        <v>1480</v>
      </c>
      <c r="C17" s="306" t="s">
        <v>1557</v>
      </c>
      <c r="D17" s="306" t="s">
        <v>1480</v>
      </c>
      <c r="E17" s="306" t="s">
        <v>1524</v>
      </c>
      <c r="F17" s="306" t="s">
        <v>1558</v>
      </c>
      <c r="G17" s="306" t="s">
        <v>1559</v>
      </c>
      <c r="H17" s="306" t="s">
        <v>149</v>
      </c>
      <c r="I17" s="307">
        <v>26.6</v>
      </c>
      <c r="J17" s="308"/>
      <c r="K17" s="305">
        <f t="shared" si="0"/>
        <v>0</v>
      </c>
    </row>
    <row r="18" spans="1:11" s="300" customFormat="1" ht="17.1" customHeight="1">
      <c r="A18" s="296" t="s">
        <v>1522</v>
      </c>
      <c r="B18" s="296" t="s">
        <v>1560</v>
      </c>
      <c r="C18" s="296" t="s">
        <v>1560</v>
      </c>
      <c r="D18" s="296"/>
      <c r="E18" s="296"/>
      <c r="F18" s="296"/>
      <c r="G18" s="296" t="s">
        <v>393</v>
      </c>
      <c r="H18" s="296"/>
      <c r="I18" s="297"/>
      <c r="J18" s="298"/>
      <c r="K18" s="299">
        <f>+K19</f>
        <v>0</v>
      </c>
    </row>
    <row r="19" spans="1:11" s="309" customFormat="1" ht="13.8" outlineLevel="1">
      <c r="A19" s="306" t="s">
        <v>1523</v>
      </c>
      <c r="B19" s="306" t="s">
        <v>1560</v>
      </c>
      <c r="C19" s="306">
        <v>1</v>
      </c>
      <c r="D19" s="306" t="s">
        <v>1561</v>
      </c>
      <c r="E19" s="306" t="s">
        <v>1524</v>
      </c>
      <c r="F19" s="306" t="s">
        <v>1562</v>
      </c>
      <c r="G19" s="306" t="s">
        <v>1563</v>
      </c>
      <c r="H19" s="306" t="s">
        <v>149</v>
      </c>
      <c r="I19" s="307">
        <v>7.6</v>
      </c>
      <c r="J19" s="308"/>
      <c r="K19" s="305">
        <f>+J19*I19</f>
        <v>0</v>
      </c>
    </row>
    <row r="20" spans="1:11" s="300" customFormat="1" ht="17.1" customHeight="1">
      <c r="A20" s="296" t="s">
        <v>1522</v>
      </c>
      <c r="B20" s="296" t="s">
        <v>1564</v>
      </c>
      <c r="C20" s="296" t="s">
        <v>1564</v>
      </c>
      <c r="D20" s="296"/>
      <c r="E20" s="296"/>
      <c r="F20" s="296"/>
      <c r="G20" s="296" t="s">
        <v>108</v>
      </c>
      <c r="H20" s="296"/>
      <c r="I20" s="297"/>
      <c r="J20" s="298"/>
      <c r="K20" s="299">
        <f>+SUM(K21:K44)</f>
        <v>0</v>
      </c>
    </row>
    <row r="21" spans="1:11" s="309" customFormat="1" ht="13.8" outlineLevel="1">
      <c r="A21" s="306" t="s">
        <v>1523</v>
      </c>
      <c r="B21" s="306" t="s">
        <v>1564</v>
      </c>
      <c r="C21" s="306">
        <v>1</v>
      </c>
      <c r="D21" s="306" t="s">
        <v>1565</v>
      </c>
      <c r="E21" s="306" t="s">
        <v>1565</v>
      </c>
      <c r="F21" s="306" t="s">
        <v>1566</v>
      </c>
      <c r="G21" s="306" t="s">
        <v>1567</v>
      </c>
      <c r="H21" s="306" t="s">
        <v>98</v>
      </c>
      <c r="I21" s="307">
        <v>2</v>
      </c>
      <c r="J21" s="308"/>
      <c r="K21" s="305">
        <f aca="true" t="shared" si="1" ref="K21:K44">+J21*I21</f>
        <v>0</v>
      </c>
    </row>
    <row r="22" spans="1:11" s="309" customFormat="1" ht="13.8" outlineLevel="1">
      <c r="A22" s="306" t="s">
        <v>1523</v>
      </c>
      <c r="B22" s="306" t="s">
        <v>1564</v>
      </c>
      <c r="C22" s="306">
        <v>2</v>
      </c>
      <c r="D22" s="306" t="s">
        <v>1565</v>
      </c>
      <c r="E22" s="306" t="s">
        <v>1565</v>
      </c>
      <c r="F22" s="306" t="s">
        <v>1568</v>
      </c>
      <c r="G22" s="306" t="s">
        <v>1569</v>
      </c>
      <c r="H22" s="306" t="s">
        <v>98</v>
      </c>
      <c r="I22" s="307">
        <v>2</v>
      </c>
      <c r="J22" s="308"/>
      <c r="K22" s="305">
        <f t="shared" si="1"/>
        <v>0</v>
      </c>
    </row>
    <row r="23" spans="1:11" s="309" customFormat="1" ht="13.8" outlineLevel="1">
      <c r="A23" s="306" t="s">
        <v>1523</v>
      </c>
      <c r="B23" s="306" t="s">
        <v>1564</v>
      </c>
      <c r="C23" s="306">
        <v>3</v>
      </c>
      <c r="D23" s="306" t="s">
        <v>1565</v>
      </c>
      <c r="E23" s="306" t="s">
        <v>1565</v>
      </c>
      <c r="F23" s="306" t="s">
        <v>1570</v>
      </c>
      <c r="G23" s="306" t="s">
        <v>1571</v>
      </c>
      <c r="H23" s="306" t="s">
        <v>98</v>
      </c>
      <c r="I23" s="307">
        <v>1</v>
      </c>
      <c r="J23" s="308"/>
      <c r="K23" s="305">
        <f t="shared" si="1"/>
        <v>0</v>
      </c>
    </row>
    <row r="24" spans="1:11" s="309" customFormat="1" ht="13.8" outlineLevel="1">
      <c r="A24" s="306" t="s">
        <v>1523</v>
      </c>
      <c r="B24" s="306" t="s">
        <v>1564</v>
      </c>
      <c r="C24" s="306">
        <v>4</v>
      </c>
      <c r="D24" s="306" t="s">
        <v>1565</v>
      </c>
      <c r="E24" s="306" t="s">
        <v>1565</v>
      </c>
      <c r="F24" s="306" t="s">
        <v>1572</v>
      </c>
      <c r="G24" s="306" t="s">
        <v>1573</v>
      </c>
      <c r="H24" s="306" t="s">
        <v>98</v>
      </c>
      <c r="I24" s="307">
        <v>1</v>
      </c>
      <c r="J24" s="308"/>
      <c r="K24" s="305">
        <f t="shared" si="1"/>
        <v>0</v>
      </c>
    </row>
    <row r="25" spans="1:11" s="309" customFormat="1" ht="13.8" outlineLevel="1">
      <c r="A25" s="306" t="s">
        <v>1523</v>
      </c>
      <c r="B25" s="306" t="s">
        <v>1564</v>
      </c>
      <c r="C25" s="306">
        <v>5</v>
      </c>
      <c r="D25" s="306" t="s">
        <v>1574</v>
      </c>
      <c r="E25" s="306" t="s">
        <v>1575</v>
      </c>
      <c r="F25" s="306" t="s">
        <v>1576</v>
      </c>
      <c r="G25" s="306" t="s">
        <v>1577</v>
      </c>
      <c r="H25" s="306" t="s">
        <v>363</v>
      </c>
      <c r="I25" s="307">
        <v>2</v>
      </c>
      <c r="J25" s="308"/>
      <c r="K25" s="305">
        <f t="shared" si="1"/>
        <v>0</v>
      </c>
    </row>
    <row r="26" spans="1:11" s="309" customFormat="1" ht="13.8" outlineLevel="1">
      <c r="A26" s="306" t="s">
        <v>1523</v>
      </c>
      <c r="B26" s="306" t="s">
        <v>1564</v>
      </c>
      <c r="C26" s="306">
        <v>6</v>
      </c>
      <c r="D26" s="306" t="s">
        <v>1574</v>
      </c>
      <c r="E26" s="306" t="s">
        <v>1575</v>
      </c>
      <c r="F26" s="306" t="s">
        <v>1578</v>
      </c>
      <c r="G26" s="306" t="s">
        <v>1579</v>
      </c>
      <c r="H26" s="306" t="s">
        <v>363</v>
      </c>
      <c r="I26" s="307">
        <v>1</v>
      </c>
      <c r="J26" s="308"/>
      <c r="K26" s="305">
        <f t="shared" si="1"/>
        <v>0</v>
      </c>
    </row>
    <row r="27" spans="1:11" s="309" customFormat="1" ht="13.8" outlineLevel="1">
      <c r="A27" s="306" t="s">
        <v>1523</v>
      </c>
      <c r="B27" s="306" t="s">
        <v>1564</v>
      </c>
      <c r="C27" s="306">
        <v>7</v>
      </c>
      <c r="D27" s="306" t="s">
        <v>1561</v>
      </c>
      <c r="E27" s="306" t="s">
        <v>1575</v>
      </c>
      <c r="F27" s="306" t="s">
        <v>1580</v>
      </c>
      <c r="G27" s="306" t="s">
        <v>1581</v>
      </c>
      <c r="H27" s="306" t="s">
        <v>201</v>
      </c>
      <c r="I27" s="307">
        <v>20.5</v>
      </c>
      <c r="J27" s="308"/>
      <c r="K27" s="305">
        <f t="shared" si="1"/>
        <v>0</v>
      </c>
    </row>
    <row r="28" spans="1:11" s="309" customFormat="1" ht="13.8" outlineLevel="1">
      <c r="A28" s="306" t="s">
        <v>1523</v>
      </c>
      <c r="B28" s="306" t="s">
        <v>1564</v>
      </c>
      <c r="C28" s="306">
        <v>8</v>
      </c>
      <c r="D28" s="306" t="s">
        <v>1561</v>
      </c>
      <c r="E28" s="306" t="s">
        <v>1575</v>
      </c>
      <c r="F28" s="306" t="s">
        <v>1582</v>
      </c>
      <c r="G28" s="306" t="s">
        <v>1583</v>
      </c>
      <c r="H28" s="306" t="s">
        <v>201</v>
      </c>
      <c r="I28" s="307">
        <v>76</v>
      </c>
      <c r="J28" s="308"/>
      <c r="K28" s="305">
        <f t="shared" si="1"/>
        <v>0</v>
      </c>
    </row>
    <row r="29" spans="1:11" s="309" customFormat="1" ht="13.8" outlineLevel="1">
      <c r="A29" s="306" t="s">
        <v>1523</v>
      </c>
      <c r="B29" s="306" t="s">
        <v>1564</v>
      </c>
      <c r="C29" s="306">
        <v>9</v>
      </c>
      <c r="D29" s="306" t="s">
        <v>1561</v>
      </c>
      <c r="E29" s="306" t="s">
        <v>1575</v>
      </c>
      <c r="F29" s="306" t="s">
        <v>1584</v>
      </c>
      <c r="G29" s="306" t="s">
        <v>1585</v>
      </c>
      <c r="H29" s="306" t="s">
        <v>363</v>
      </c>
      <c r="I29" s="307">
        <v>1</v>
      </c>
      <c r="J29" s="308"/>
      <c r="K29" s="305">
        <f t="shared" si="1"/>
        <v>0</v>
      </c>
    </row>
    <row r="30" spans="1:11" s="309" customFormat="1" ht="13.8" outlineLevel="1">
      <c r="A30" s="306" t="s">
        <v>1523</v>
      </c>
      <c r="B30" s="306" t="s">
        <v>1564</v>
      </c>
      <c r="C30" s="306">
        <v>10</v>
      </c>
      <c r="D30" s="306" t="s">
        <v>1561</v>
      </c>
      <c r="E30" s="306" t="s">
        <v>1575</v>
      </c>
      <c r="F30" s="306" t="s">
        <v>1586</v>
      </c>
      <c r="G30" s="306" t="s">
        <v>1587</v>
      </c>
      <c r="H30" s="306" t="s">
        <v>201</v>
      </c>
      <c r="I30" s="307">
        <v>70</v>
      </c>
      <c r="J30" s="308"/>
      <c r="K30" s="305">
        <f t="shared" si="1"/>
        <v>0</v>
      </c>
    </row>
    <row r="31" spans="1:11" s="309" customFormat="1" ht="13.8" outlineLevel="1">
      <c r="A31" s="306" t="s">
        <v>1588</v>
      </c>
      <c r="B31" s="306" t="s">
        <v>1564</v>
      </c>
      <c r="C31" s="306">
        <v>11</v>
      </c>
      <c r="D31" s="306" t="s">
        <v>1565</v>
      </c>
      <c r="E31" s="306" t="s">
        <v>1565</v>
      </c>
      <c r="F31" s="306" t="s">
        <v>1589</v>
      </c>
      <c r="G31" s="306" t="s">
        <v>1590</v>
      </c>
      <c r="H31" s="306" t="s">
        <v>363</v>
      </c>
      <c r="I31" s="307">
        <v>3</v>
      </c>
      <c r="J31" s="308"/>
      <c r="K31" s="305">
        <f t="shared" si="1"/>
        <v>0</v>
      </c>
    </row>
    <row r="32" spans="1:11" s="309" customFormat="1" ht="13.8" outlineLevel="1">
      <c r="A32" s="306" t="s">
        <v>1588</v>
      </c>
      <c r="B32" s="306" t="s">
        <v>1564</v>
      </c>
      <c r="C32" s="306">
        <v>12</v>
      </c>
      <c r="D32" s="306" t="s">
        <v>1565</v>
      </c>
      <c r="E32" s="306" t="s">
        <v>1565</v>
      </c>
      <c r="F32" s="306" t="s">
        <v>1591</v>
      </c>
      <c r="G32" s="306" t="s">
        <v>1592</v>
      </c>
      <c r="H32" s="306" t="s">
        <v>363</v>
      </c>
      <c r="I32" s="307">
        <v>1</v>
      </c>
      <c r="J32" s="308"/>
      <c r="K32" s="305">
        <f t="shared" si="1"/>
        <v>0</v>
      </c>
    </row>
    <row r="33" spans="1:11" s="309" customFormat="1" ht="13.8" outlineLevel="1">
      <c r="A33" s="306" t="s">
        <v>1588</v>
      </c>
      <c r="B33" s="306" t="s">
        <v>1564</v>
      </c>
      <c r="C33" s="306">
        <v>13</v>
      </c>
      <c r="D33" s="306" t="s">
        <v>1565</v>
      </c>
      <c r="E33" s="306" t="s">
        <v>1565</v>
      </c>
      <c r="F33" s="306" t="s">
        <v>1593</v>
      </c>
      <c r="G33" s="306" t="s">
        <v>1594</v>
      </c>
      <c r="H33" s="306" t="s">
        <v>363</v>
      </c>
      <c r="I33" s="307">
        <v>1</v>
      </c>
      <c r="J33" s="308"/>
      <c r="K33" s="305">
        <f t="shared" si="1"/>
        <v>0</v>
      </c>
    </row>
    <row r="34" spans="1:11" s="309" customFormat="1" ht="13.8" outlineLevel="1">
      <c r="A34" s="306" t="s">
        <v>1588</v>
      </c>
      <c r="B34" s="306" t="s">
        <v>1564</v>
      </c>
      <c r="C34" s="306">
        <v>14</v>
      </c>
      <c r="D34" s="306" t="s">
        <v>1565</v>
      </c>
      <c r="E34" s="306" t="s">
        <v>1565</v>
      </c>
      <c r="F34" s="306" t="s">
        <v>1595</v>
      </c>
      <c r="G34" s="306" t="s">
        <v>1594</v>
      </c>
      <c r="H34" s="306" t="s">
        <v>363</v>
      </c>
      <c r="I34" s="307">
        <v>1</v>
      </c>
      <c r="J34" s="308"/>
      <c r="K34" s="305">
        <f t="shared" si="1"/>
        <v>0</v>
      </c>
    </row>
    <row r="35" spans="1:11" s="309" customFormat="1" ht="13.8" outlineLevel="1">
      <c r="A35" s="306" t="s">
        <v>1588</v>
      </c>
      <c r="B35" s="306" t="s">
        <v>1564</v>
      </c>
      <c r="C35" s="306">
        <v>15</v>
      </c>
      <c r="D35" s="306" t="s">
        <v>1565</v>
      </c>
      <c r="E35" s="306" t="s">
        <v>1565</v>
      </c>
      <c r="F35" s="306" t="s">
        <v>1596</v>
      </c>
      <c r="G35" s="306" t="s">
        <v>1597</v>
      </c>
      <c r="H35" s="306" t="s">
        <v>363</v>
      </c>
      <c r="I35" s="307">
        <v>1</v>
      </c>
      <c r="J35" s="308"/>
      <c r="K35" s="305">
        <f t="shared" si="1"/>
        <v>0</v>
      </c>
    </row>
    <row r="36" spans="1:11" s="309" customFormat="1" ht="13.8" outlineLevel="1">
      <c r="A36" s="306" t="s">
        <v>1588</v>
      </c>
      <c r="B36" s="306" t="s">
        <v>1564</v>
      </c>
      <c r="C36" s="306">
        <v>16</v>
      </c>
      <c r="D36" s="306" t="s">
        <v>1565</v>
      </c>
      <c r="E36" s="306" t="s">
        <v>1565</v>
      </c>
      <c r="F36" s="306" t="s">
        <v>1598</v>
      </c>
      <c r="G36" s="306" t="s">
        <v>1599</v>
      </c>
      <c r="H36" s="306" t="s">
        <v>201</v>
      </c>
      <c r="I36" s="307">
        <v>20.5</v>
      </c>
      <c r="J36" s="308"/>
      <c r="K36" s="305">
        <f t="shared" si="1"/>
        <v>0</v>
      </c>
    </row>
    <row r="37" spans="1:11" s="309" customFormat="1" ht="13.8" outlineLevel="1">
      <c r="A37" s="306" t="s">
        <v>1588</v>
      </c>
      <c r="B37" s="306" t="s">
        <v>1564</v>
      </c>
      <c r="C37" s="306">
        <v>17</v>
      </c>
      <c r="D37" s="306" t="s">
        <v>1565</v>
      </c>
      <c r="E37" s="306" t="s">
        <v>1565</v>
      </c>
      <c r="F37" s="306" t="s">
        <v>1600</v>
      </c>
      <c r="G37" s="306" t="s">
        <v>1601</v>
      </c>
      <c r="H37" s="306" t="s">
        <v>201</v>
      </c>
      <c r="I37" s="307">
        <v>76</v>
      </c>
      <c r="J37" s="308"/>
      <c r="K37" s="305">
        <f t="shared" si="1"/>
        <v>0</v>
      </c>
    </row>
    <row r="38" spans="1:11" s="309" customFormat="1" ht="13.8" outlineLevel="1">
      <c r="A38" s="306" t="s">
        <v>1588</v>
      </c>
      <c r="B38" s="306" t="s">
        <v>1564</v>
      </c>
      <c r="C38" s="306">
        <v>18</v>
      </c>
      <c r="D38" s="306" t="s">
        <v>1565</v>
      </c>
      <c r="E38" s="306" t="s">
        <v>1565</v>
      </c>
      <c r="F38" s="306" t="s">
        <v>1602</v>
      </c>
      <c r="G38" s="306" t="s">
        <v>1603</v>
      </c>
      <c r="H38" s="306" t="s">
        <v>201</v>
      </c>
      <c r="I38" s="307">
        <v>0.5</v>
      </c>
      <c r="J38" s="308"/>
      <c r="K38" s="305">
        <f t="shared" si="1"/>
        <v>0</v>
      </c>
    </row>
    <row r="39" spans="1:11" s="309" customFormat="1" ht="13.8" outlineLevel="1">
      <c r="A39" s="306" t="s">
        <v>1588</v>
      </c>
      <c r="B39" s="306" t="s">
        <v>1564</v>
      </c>
      <c r="C39" s="306">
        <v>19</v>
      </c>
      <c r="D39" s="306" t="s">
        <v>1565</v>
      </c>
      <c r="E39" s="306" t="s">
        <v>1565</v>
      </c>
      <c r="F39" s="306" t="s">
        <v>1604</v>
      </c>
      <c r="G39" s="306" t="s">
        <v>1605</v>
      </c>
      <c r="H39" s="306" t="s">
        <v>201</v>
      </c>
      <c r="I39" s="307">
        <v>95</v>
      </c>
      <c r="J39" s="308"/>
      <c r="K39" s="305">
        <f t="shared" si="1"/>
        <v>0</v>
      </c>
    </row>
    <row r="40" spans="1:11" s="309" customFormat="1" ht="13.8" outlineLevel="1">
      <c r="A40" s="306" t="s">
        <v>1588</v>
      </c>
      <c r="B40" s="306" t="s">
        <v>1564</v>
      </c>
      <c r="C40" s="306">
        <v>20</v>
      </c>
      <c r="D40" s="306" t="s">
        <v>1565</v>
      </c>
      <c r="E40" s="306" t="s">
        <v>1565</v>
      </c>
      <c r="F40" s="306" t="s">
        <v>1606</v>
      </c>
      <c r="G40" s="306" t="s">
        <v>1607</v>
      </c>
      <c r="H40" s="306" t="s">
        <v>201</v>
      </c>
      <c r="I40" s="307">
        <v>98</v>
      </c>
      <c r="J40" s="308"/>
      <c r="K40" s="305">
        <f t="shared" si="1"/>
        <v>0</v>
      </c>
    </row>
    <row r="41" spans="1:11" s="309" customFormat="1" ht="13.8" outlineLevel="1">
      <c r="A41" s="306" t="s">
        <v>1588</v>
      </c>
      <c r="B41" s="306" t="s">
        <v>1564</v>
      </c>
      <c r="C41" s="306">
        <v>21</v>
      </c>
      <c r="D41" s="306" t="s">
        <v>1565</v>
      </c>
      <c r="E41" s="306" t="s">
        <v>1565</v>
      </c>
      <c r="F41" s="306" t="s">
        <v>1608</v>
      </c>
      <c r="G41" s="306" t="s">
        <v>1609</v>
      </c>
      <c r="H41" s="306" t="s">
        <v>1610</v>
      </c>
      <c r="I41" s="307">
        <v>1</v>
      </c>
      <c r="J41" s="308"/>
      <c r="K41" s="305">
        <f t="shared" si="1"/>
        <v>0</v>
      </c>
    </row>
    <row r="42" spans="1:11" s="309" customFormat="1" ht="13.8" outlineLevel="1">
      <c r="A42" s="306" t="s">
        <v>1588</v>
      </c>
      <c r="B42" s="306" t="s">
        <v>1564</v>
      </c>
      <c r="C42" s="306">
        <v>22</v>
      </c>
      <c r="D42" s="306" t="s">
        <v>1565</v>
      </c>
      <c r="E42" s="306" t="s">
        <v>1565</v>
      </c>
      <c r="F42" s="306" t="s">
        <v>1611</v>
      </c>
      <c r="G42" s="306" t="s">
        <v>1612</v>
      </c>
      <c r="H42" s="306" t="s">
        <v>363</v>
      </c>
      <c r="I42" s="307">
        <v>1</v>
      </c>
      <c r="J42" s="308"/>
      <c r="K42" s="305">
        <f t="shared" si="1"/>
        <v>0</v>
      </c>
    </row>
    <row r="43" spans="1:11" s="309" customFormat="1" ht="13.8" outlineLevel="1">
      <c r="A43" s="306" t="s">
        <v>1588</v>
      </c>
      <c r="B43" s="306" t="s">
        <v>1564</v>
      </c>
      <c r="C43" s="306">
        <v>23</v>
      </c>
      <c r="D43" s="306" t="s">
        <v>1565</v>
      </c>
      <c r="E43" s="306" t="s">
        <v>1565</v>
      </c>
      <c r="F43" s="306" t="s">
        <v>1613</v>
      </c>
      <c r="G43" s="306" t="s">
        <v>1614</v>
      </c>
      <c r="H43" s="306" t="s">
        <v>363</v>
      </c>
      <c r="I43" s="307">
        <v>1</v>
      </c>
      <c r="J43" s="308"/>
      <c r="K43" s="305">
        <f t="shared" si="1"/>
        <v>0</v>
      </c>
    </row>
    <row r="44" spans="1:11" s="309" customFormat="1" ht="13.8" outlineLevel="1">
      <c r="A44" s="306" t="s">
        <v>1588</v>
      </c>
      <c r="B44" s="306" t="s">
        <v>1564</v>
      </c>
      <c r="C44" s="306">
        <v>24</v>
      </c>
      <c r="D44" s="306" t="s">
        <v>1565</v>
      </c>
      <c r="E44" s="306" t="s">
        <v>1565</v>
      </c>
      <c r="F44" s="306" t="s">
        <v>1615</v>
      </c>
      <c r="G44" s="306" t="s">
        <v>1616</v>
      </c>
      <c r="H44" s="306" t="s">
        <v>363</v>
      </c>
      <c r="I44" s="307">
        <v>2</v>
      </c>
      <c r="J44" s="308"/>
      <c r="K44" s="305">
        <f t="shared" si="1"/>
        <v>0</v>
      </c>
    </row>
    <row r="45" spans="1:11" s="300" customFormat="1" ht="17.1" customHeight="1">
      <c r="A45" s="296" t="s">
        <v>1522</v>
      </c>
      <c r="B45" s="296" t="s">
        <v>1617</v>
      </c>
      <c r="C45" s="296" t="s">
        <v>1617</v>
      </c>
      <c r="D45" s="296"/>
      <c r="E45" s="296"/>
      <c r="F45" s="296"/>
      <c r="G45" s="296" t="s">
        <v>1618</v>
      </c>
      <c r="H45" s="296"/>
      <c r="I45" s="297"/>
      <c r="J45" s="298"/>
      <c r="K45" s="299">
        <f>+K46+K47+K48</f>
        <v>0</v>
      </c>
    </row>
    <row r="46" spans="1:11" s="309" customFormat="1" ht="13.8" outlineLevel="1">
      <c r="A46" s="306" t="s">
        <v>1523</v>
      </c>
      <c r="B46" s="306" t="s">
        <v>1617</v>
      </c>
      <c r="C46" s="306">
        <v>1</v>
      </c>
      <c r="D46" s="306" t="s">
        <v>1561</v>
      </c>
      <c r="E46" s="306" t="s">
        <v>1524</v>
      </c>
      <c r="F46" s="306" t="s">
        <v>1619</v>
      </c>
      <c r="G46" s="306" t="s">
        <v>1620</v>
      </c>
      <c r="H46" s="306" t="s">
        <v>201</v>
      </c>
      <c r="I46" s="307">
        <v>96.5</v>
      </c>
      <c r="J46" s="308"/>
      <c r="K46" s="305">
        <f>+J46*I46</f>
        <v>0</v>
      </c>
    </row>
    <row r="47" spans="1:11" s="309" customFormat="1" ht="13.8" outlineLevel="1">
      <c r="A47" s="306" t="s">
        <v>1523</v>
      </c>
      <c r="B47" s="306" t="s">
        <v>1617</v>
      </c>
      <c r="C47" s="306">
        <v>2</v>
      </c>
      <c r="D47" s="306" t="s">
        <v>1561</v>
      </c>
      <c r="E47" s="306" t="s">
        <v>1524</v>
      </c>
      <c r="F47" s="306" t="s">
        <v>1621</v>
      </c>
      <c r="G47" s="306" t="s">
        <v>1622</v>
      </c>
      <c r="H47" s="306" t="s">
        <v>201</v>
      </c>
      <c r="I47" s="307">
        <v>96.5</v>
      </c>
      <c r="J47" s="308"/>
      <c r="K47" s="305">
        <f>+J47*I47</f>
        <v>0</v>
      </c>
    </row>
    <row r="48" spans="1:11" s="309" customFormat="1" ht="13.8" outlineLevel="1">
      <c r="A48" s="306" t="s">
        <v>1523</v>
      </c>
      <c r="B48" s="306" t="s">
        <v>1617</v>
      </c>
      <c r="C48" s="306">
        <v>3</v>
      </c>
      <c r="D48" s="306" t="s">
        <v>1561</v>
      </c>
      <c r="E48" s="306" t="s">
        <v>1524</v>
      </c>
      <c r="F48" s="306" t="s">
        <v>1623</v>
      </c>
      <c r="G48" s="306" t="s">
        <v>1624</v>
      </c>
      <c r="H48" s="306" t="s">
        <v>363</v>
      </c>
      <c r="I48" s="307">
        <v>2</v>
      </c>
      <c r="J48" s="308"/>
      <c r="K48" s="305">
        <f>+J48*I48</f>
        <v>0</v>
      </c>
    </row>
    <row r="49" spans="1:11" s="300" customFormat="1" ht="17.1" customHeight="1">
      <c r="A49" s="296" t="s">
        <v>1522</v>
      </c>
      <c r="B49" s="296" t="s">
        <v>1625</v>
      </c>
      <c r="C49" s="296" t="s">
        <v>1625</v>
      </c>
      <c r="D49" s="296"/>
      <c r="E49" s="296"/>
      <c r="F49" s="296"/>
      <c r="G49" s="296" t="s">
        <v>1626</v>
      </c>
      <c r="H49" s="296"/>
      <c r="I49" s="297"/>
      <c r="J49" s="298"/>
      <c r="K49" s="299">
        <f>+K50+K51</f>
        <v>0</v>
      </c>
    </row>
    <row r="50" spans="1:11" s="309" customFormat="1" ht="13.8" outlineLevel="1">
      <c r="A50" s="306" t="s">
        <v>1523</v>
      </c>
      <c r="B50" s="306" t="s">
        <v>1625</v>
      </c>
      <c r="C50" s="306">
        <v>1</v>
      </c>
      <c r="D50" s="306" t="s">
        <v>1561</v>
      </c>
      <c r="E50" s="306" t="s">
        <v>1524</v>
      </c>
      <c r="F50" s="306" t="s">
        <v>1627</v>
      </c>
      <c r="G50" s="306" t="s">
        <v>1628</v>
      </c>
      <c r="H50" s="306" t="s">
        <v>214</v>
      </c>
      <c r="I50" s="307">
        <v>14.771</v>
      </c>
      <c r="J50" s="308"/>
      <c r="K50" s="305">
        <f>+J50*I50</f>
        <v>0</v>
      </c>
    </row>
    <row r="51" spans="1:11" s="309" customFormat="1" ht="13.8" outlineLevel="1">
      <c r="A51" s="306" t="s">
        <v>1523</v>
      </c>
      <c r="B51" s="306" t="s">
        <v>1625</v>
      </c>
      <c r="C51" s="306">
        <v>2</v>
      </c>
      <c r="D51" s="306" t="s">
        <v>1561</v>
      </c>
      <c r="E51" s="306" t="s">
        <v>1524</v>
      </c>
      <c r="F51" s="306" t="s">
        <v>1629</v>
      </c>
      <c r="G51" s="306" t="s">
        <v>1630</v>
      </c>
      <c r="H51" s="306" t="s">
        <v>214</v>
      </c>
      <c r="I51" s="307">
        <v>14.771</v>
      </c>
      <c r="J51" s="308"/>
      <c r="K51" s="305">
        <f>+J51*I51</f>
        <v>0</v>
      </c>
    </row>
    <row r="52" spans="1:11" s="314" customFormat="1" ht="21.9" customHeight="1">
      <c r="A52" s="310"/>
      <c r="B52" s="310"/>
      <c r="C52" s="310"/>
      <c r="D52" s="310"/>
      <c r="E52" s="310"/>
      <c r="F52" s="310"/>
      <c r="G52" s="310" t="s">
        <v>1631</v>
      </c>
      <c r="H52" s="310"/>
      <c r="I52" s="311"/>
      <c r="J52" s="312"/>
      <c r="K52" s="313">
        <f>+K49+K45+K20+K18+K3</f>
        <v>0</v>
      </c>
    </row>
    <row r="53" spans="1:11" s="309" customFormat="1" ht="13.8">
      <c r="A53" s="315"/>
      <c r="B53" s="315"/>
      <c r="C53" s="315"/>
      <c r="D53" s="315"/>
      <c r="E53" s="315"/>
      <c r="F53" s="315"/>
      <c r="G53" s="315"/>
      <c r="H53" s="315"/>
      <c r="I53" s="316"/>
      <c r="J53" s="317"/>
      <c r="K53" s="318"/>
    </row>
    <row r="54" spans="1:11" s="309" customFormat="1" ht="13.8">
      <c r="A54" s="315"/>
      <c r="B54" s="315"/>
      <c r="C54" s="315"/>
      <c r="D54" s="315"/>
      <c r="E54" s="315"/>
      <c r="F54" s="315"/>
      <c r="G54" s="315"/>
      <c r="H54" s="315"/>
      <c r="I54" s="316"/>
      <c r="J54" s="317"/>
      <c r="K54" s="318"/>
    </row>
    <row r="55" spans="1:11" s="309" customFormat="1" ht="13.8">
      <c r="A55" s="315"/>
      <c r="B55" s="315"/>
      <c r="C55" s="315"/>
      <c r="D55" s="315"/>
      <c r="E55" s="315"/>
      <c r="F55" s="315"/>
      <c r="G55" s="315"/>
      <c r="H55" s="315"/>
      <c r="I55" s="316"/>
      <c r="J55" s="317"/>
      <c r="K55" s="318"/>
    </row>
    <row r="56" spans="1:11" s="309" customFormat="1" ht="13.8">
      <c r="A56" s="315"/>
      <c r="B56" s="315"/>
      <c r="C56" s="315"/>
      <c r="D56" s="315"/>
      <c r="E56" s="315"/>
      <c r="F56" s="315"/>
      <c r="G56" s="315"/>
      <c r="H56" s="315"/>
      <c r="I56" s="316"/>
      <c r="J56" s="317"/>
      <c r="K56" s="318"/>
    </row>
    <row r="57" spans="1:11" s="309" customFormat="1" ht="13.8">
      <c r="A57" s="315"/>
      <c r="B57" s="315"/>
      <c r="C57" s="315"/>
      <c r="D57" s="315"/>
      <c r="E57" s="315"/>
      <c r="F57" s="315"/>
      <c r="G57" s="315"/>
      <c r="H57" s="315"/>
      <c r="I57" s="316"/>
      <c r="J57" s="317"/>
      <c r="K57" s="318"/>
    </row>
    <row r="58" spans="1:11" s="309" customFormat="1" ht="13.8">
      <c r="A58" s="315"/>
      <c r="B58" s="315"/>
      <c r="C58" s="315"/>
      <c r="D58" s="315"/>
      <c r="E58" s="315"/>
      <c r="F58" s="315"/>
      <c r="G58" s="315"/>
      <c r="H58" s="315"/>
      <c r="I58" s="316"/>
      <c r="J58" s="317"/>
      <c r="K58" s="318"/>
    </row>
    <row r="59" spans="1:11" s="309" customFormat="1" ht="13.8">
      <c r="A59" s="315"/>
      <c r="B59" s="315"/>
      <c r="C59" s="315"/>
      <c r="D59" s="315"/>
      <c r="E59" s="315"/>
      <c r="F59" s="315"/>
      <c r="G59" s="315"/>
      <c r="H59" s="315"/>
      <c r="I59" s="316"/>
      <c r="J59" s="317"/>
      <c r="K59" s="318"/>
    </row>
    <row r="60" spans="1:11" s="309" customFormat="1" ht="13.8">
      <c r="A60" s="315"/>
      <c r="B60" s="315"/>
      <c r="C60" s="315"/>
      <c r="D60" s="315"/>
      <c r="E60" s="315"/>
      <c r="F60" s="315"/>
      <c r="G60" s="315"/>
      <c r="H60" s="315"/>
      <c r="I60" s="316"/>
      <c r="J60" s="317"/>
      <c r="K60" s="318"/>
    </row>
    <row r="61" spans="1:11" s="309" customFormat="1" ht="13.8">
      <c r="A61" s="315"/>
      <c r="B61" s="315"/>
      <c r="C61" s="315"/>
      <c r="D61" s="315"/>
      <c r="E61" s="315"/>
      <c r="F61" s="315"/>
      <c r="G61" s="315"/>
      <c r="H61" s="315"/>
      <c r="I61" s="316"/>
      <c r="J61" s="317"/>
      <c r="K61" s="318"/>
    </row>
    <row r="62" spans="1:11" s="309" customFormat="1" ht="13.8">
      <c r="A62" s="315"/>
      <c r="B62" s="315"/>
      <c r="C62" s="315"/>
      <c r="D62" s="315"/>
      <c r="E62" s="315"/>
      <c r="F62" s="315"/>
      <c r="G62" s="315"/>
      <c r="H62" s="315"/>
      <c r="I62" s="316"/>
      <c r="J62" s="317"/>
      <c r="K62" s="318"/>
    </row>
    <row r="63" spans="1:11" s="309" customFormat="1" ht="13.8">
      <c r="A63" s="315"/>
      <c r="B63" s="315"/>
      <c r="C63" s="315"/>
      <c r="D63" s="315"/>
      <c r="E63" s="315"/>
      <c r="F63" s="315"/>
      <c r="G63" s="315"/>
      <c r="H63" s="315"/>
      <c r="I63" s="316"/>
      <c r="J63" s="317"/>
      <c r="K63" s="318"/>
    </row>
    <row r="64" spans="1:11" s="309" customFormat="1" ht="13.8">
      <c r="A64" s="315"/>
      <c r="B64" s="315"/>
      <c r="C64" s="315"/>
      <c r="D64" s="315"/>
      <c r="E64" s="315"/>
      <c r="F64" s="315"/>
      <c r="G64" s="315"/>
      <c r="H64" s="315"/>
      <c r="I64" s="316"/>
      <c r="J64" s="317"/>
      <c r="K64" s="318"/>
    </row>
    <row r="65" spans="1:11" s="309" customFormat="1" ht="13.8">
      <c r="A65" s="315"/>
      <c r="B65" s="315"/>
      <c r="C65" s="315"/>
      <c r="D65" s="315"/>
      <c r="E65" s="315"/>
      <c r="F65" s="315"/>
      <c r="G65" s="315"/>
      <c r="H65" s="315"/>
      <c r="I65" s="316"/>
      <c r="J65" s="317"/>
      <c r="K65" s="318"/>
    </row>
    <row r="66" spans="1:11" s="309" customFormat="1" ht="13.8">
      <c r="A66" s="315"/>
      <c r="B66" s="315"/>
      <c r="C66" s="315"/>
      <c r="D66" s="315"/>
      <c r="E66" s="315"/>
      <c r="F66" s="315"/>
      <c r="G66" s="315"/>
      <c r="H66" s="315"/>
      <c r="I66" s="316"/>
      <c r="J66" s="317"/>
      <c r="K66" s="318"/>
    </row>
    <row r="67" spans="1:11" s="309" customFormat="1" ht="13.8">
      <c r="A67" s="315"/>
      <c r="B67" s="315"/>
      <c r="C67" s="315"/>
      <c r="D67" s="315"/>
      <c r="E67" s="315"/>
      <c r="F67" s="315"/>
      <c r="G67" s="315"/>
      <c r="H67" s="315"/>
      <c r="I67" s="316"/>
      <c r="J67" s="317"/>
      <c r="K67" s="318"/>
    </row>
    <row r="68" spans="1:11" s="309" customFormat="1" ht="13.8">
      <c r="A68" s="315"/>
      <c r="B68" s="315"/>
      <c r="C68" s="315"/>
      <c r="D68" s="315"/>
      <c r="E68" s="315"/>
      <c r="F68" s="315"/>
      <c r="G68" s="315"/>
      <c r="H68" s="315"/>
      <c r="I68" s="316"/>
      <c r="J68" s="317"/>
      <c r="K68" s="318"/>
    </row>
    <row r="69" spans="1:11" s="309" customFormat="1" ht="13.8">
      <c r="A69" s="315"/>
      <c r="B69" s="315"/>
      <c r="C69" s="315"/>
      <c r="D69" s="315"/>
      <c r="E69" s="315"/>
      <c r="F69" s="315"/>
      <c r="G69" s="315"/>
      <c r="H69" s="315"/>
      <c r="I69" s="316"/>
      <c r="J69" s="317"/>
      <c r="K69" s="318"/>
    </row>
    <row r="70" spans="1:11" s="309" customFormat="1" ht="13.8">
      <c r="A70" s="315"/>
      <c r="B70" s="315"/>
      <c r="C70" s="315"/>
      <c r="D70" s="315"/>
      <c r="E70" s="315"/>
      <c r="F70" s="315"/>
      <c r="G70" s="315"/>
      <c r="H70" s="315"/>
      <c r="I70" s="316"/>
      <c r="J70" s="317"/>
      <c r="K70" s="318"/>
    </row>
    <row r="71" spans="1:11" s="309" customFormat="1" ht="13.8">
      <c r="A71" s="315"/>
      <c r="B71" s="315"/>
      <c r="C71" s="315"/>
      <c r="D71" s="315"/>
      <c r="E71" s="315"/>
      <c r="F71" s="315"/>
      <c r="G71" s="315"/>
      <c r="H71" s="315"/>
      <c r="I71" s="316"/>
      <c r="J71" s="317"/>
      <c r="K71" s="318"/>
    </row>
    <row r="72" spans="1:11" s="309" customFormat="1" ht="13.8">
      <c r="A72" s="315"/>
      <c r="B72" s="315"/>
      <c r="C72" s="315"/>
      <c r="D72" s="315"/>
      <c r="E72" s="315"/>
      <c r="F72" s="315"/>
      <c r="G72" s="315"/>
      <c r="H72" s="315"/>
      <c r="I72" s="316"/>
      <c r="J72" s="317"/>
      <c r="K72" s="318"/>
    </row>
    <row r="73" spans="1:11" s="309" customFormat="1" ht="13.8">
      <c r="A73" s="315"/>
      <c r="B73" s="315"/>
      <c r="C73" s="315"/>
      <c r="D73" s="315"/>
      <c r="E73" s="315"/>
      <c r="F73" s="315"/>
      <c r="G73" s="315"/>
      <c r="H73" s="315"/>
      <c r="I73" s="316"/>
      <c r="J73" s="317"/>
      <c r="K73" s="318"/>
    </row>
    <row r="74" spans="1:11" s="309" customFormat="1" ht="13.8">
      <c r="A74" s="315"/>
      <c r="B74" s="315"/>
      <c r="C74" s="315"/>
      <c r="D74" s="315"/>
      <c r="E74" s="315"/>
      <c r="F74" s="315"/>
      <c r="G74" s="315"/>
      <c r="H74" s="315"/>
      <c r="I74" s="316"/>
      <c r="J74" s="317"/>
      <c r="K74" s="318"/>
    </row>
    <row r="75" spans="1:11" s="309" customFormat="1" ht="13.8">
      <c r="A75" s="315"/>
      <c r="B75" s="315"/>
      <c r="C75" s="315"/>
      <c r="D75" s="315"/>
      <c r="E75" s="315"/>
      <c r="F75" s="315"/>
      <c r="G75" s="315"/>
      <c r="H75" s="315"/>
      <c r="I75" s="316"/>
      <c r="J75" s="317"/>
      <c r="K75" s="318"/>
    </row>
    <row r="76" spans="1:11" s="309" customFormat="1" ht="13.8">
      <c r="A76" s="315"/>
      <c r="B76" s="315"/>
      <c r="C76" s="315"/>
      <c r="D76" s="315"/>
      <c r="E76" s="315"/>
      <c r="F76" s="315"/>
      <c r="G76" s="315"/>
      <c r="H76" s="315"/>
      <c r="I76" s="316"/>
      <c r="J76" s="317"/>
      <c r="K76" s="318"/>
    </row>
    <row r="77" spans="1:11" s="309" customFormat="1" ht="13.8">
      <c r="A77" s="315"/>
      <c r="B77" s="315"/>
      <c r="C77" s="315"/>
      <c r="D77" s="315"/>
      <c r="E77" s="315"/>
      <c r="F77" s="315"/>
      <c r="G77" s="315"/>
      <c r="H77" s="315"/>
      <c r="I77" s="316"/>
      <c r="J77" s="317"/>
      <c r="K77" s="318"/>
    </row>
    <row r="78" spans="1:11" s="309" customFormat="1" ht="13.8">
      <c r="A78" s="315"/>
      <c r="B78" s="315"/>
      <c r="C78" s="315"/>
      <c r="D78" s="315"/>
      <c r="E78" s="315"/>
      <c r="F78" s="315"/>
      <c r="G78" s="315"/>
      <c r="H78" s="315"/>
      <c r="I78" s="316"/>
      <c r="J78" s="317"/>
      <c r="K78" s="318"/>
    </row>
    <row r="79" spans="1:11" s="309" customFormat="1" ht="13.8">
      <c r="A79" s="315"/>
      <c r="B79" s="315"/>
      <c r="C79" s="315"/>
      <c r="D79" s="315"/>
      <c r="E79" s="315"/>
      <c r="F79" s="315"/>
      <c r="G79" s="315"/>
      <c r="H79" s="315"/>
      <c r="I79" s="316"/>
      <c r="J79" s="317"/>
      <c r="K79" s="318"/>
    </row>
    <row r="80" spans="1:11" s="309" customFormat="1" ht="13.8">
      <c r="A80" s="315"/>
      <c r="B80" s="315"/>
      <c r="C80" s="315"/>
      <c r="D80" s="315"/>
      <c r="E80" s="315"/>
      <c r="F80" s="315"/>
      <c r="G80" s="315"/>
      <c r="H80" s="315"/>
      <c r="I80" s="316"/>
      <c r="J80" s="317"/>
      <c r="K80" s="318"/>
    </row>
    <row r="81" spans="1:11" s="309" customFormat="1" ht="13.8">
      <c r="A81" s="315"/>
      <c r="B81" s="315"/>
      <c r="C81" s="315"/>
      <c r="D81" s="315"/>
      <c r="E81" s="315"/>
      <c r="F81" s="315"/>
      <c r="G81" s="315"/>
      <c r="H81" s="315"/>
      <c r="I81" s="316"/>
      <c r="J81" s="317"/>
      <c r="K81" s="318"/>
    </row>
    <row r="82" spans="1:11" s="309" customFormat="1" ht="13.8">
      <c r="A82" s="315"/>
      <c r="B82" s="315"/>
      <c r="C82" s="315"/>
      <c r="D82" s="315"/>
      <c r="E82" s="315"/>
      <c r="F82" s="315"/>
      <c r="G82" s="315"/>
      <c r="H82" s="315"/>
      <c r="I82" s="316"/>
      <c r="J82" s="317"/>
      <c r="K82" s="318"/>
    </row>
    <row r="83" spans="1:11" s="309" customFormat="1" ht="13.8">
      <c r="A83" s="315"/>
      <c r="B83" s="315"/>
      <c r="C83" s="315"/>
      <c r="D83" s="315"/>
      <c r="E83" s="315"/>
      <c r="F83" s="315"/>
      <c r="G83" s="315"/>
      <c r="H83" s="315"/>
      <c r="I83" s="316"/>
      <c r="J83" s="317"/>
      <c r="K83" s="318"/>
    </row>
    <row r="84" spans="1:11" s="309" customFormat="1" ht="13.8">
      <c r="A84" s="315"/>
      <c r="B84" s="315"/>
      <c r="C84" s="315"/>
      <c r="D84" s="315"/>
      <c r="E84" s="315"/>
      <c r="F84" s="315"/>
      <c r="G84" s="315"/>
      <c r="H84" s="315"/>
      <c r="I84" s="316"/>
      <c r="J84" s="317"/>
      <c r="K84" s="318"/>
    </row>
    <row r="85" spans="1:11" s="309" customFormat="1" ht="13.8">
      <c r="A85" s="315"/>
      <c r="B85" s="315"/>
      <c r="C85" s="315"/>
      <c r="D85" s="315"/>
      <c r="E85" s="315"/>
      <c r="F85" s="315"/>
      <c r="G85" s="315"/>
      <c r="H85" s="315"/>
      <c r="I85" s="316"/>
      <c r="J85" s="317"/>
      <c r="K85" s="318"/>
    </row>
    <row r="86" spans="1:11" s="309" customFormat="1" ht="13.8">
      <c r="A86" s="315"/>
      <c r="B86" s="315"/>
      <c r="C86" s="315"/>
      <c r="D86" s="315"/>
      <c r="E86" s="315"/>
      <c r="F86" s="315"/>
      <c r="G86" s="315"/>
      <c r="H86" s="315"/>
      <c r="I86" s="316"/>
      <c r="J86" s="317"/>
      <c r="K86" s="318"/>
    </row>
    <row r="87" spans="1:11" s="309" customFormat="1" ht="13.8">
      <c r="A87" s="315"/>
      <c r="B87" s="315"/>
      <c r="C87" s="315"/>
      <c r="D87" s="315"/>
      <c r="E87" s="315"/>
      <c r="F87" s="315"/>
      <c r="G87" s="315"/>
      <c r="H87" s="315"/>
      <c r="I87" s="316"/>
      <c r="J87" s="317"/>
      <c r="K87" s="318"/>
    </row>
    <row r="88" spans="1:11" s="309" customFormat="1" ht="13.8">
      <c r="A88" s="315"/>
      <c r="B88" s="315"/>
      <c r="C88" s="315"/>
      <c r="D88" s="315"/>
      <c r="E88" s="315"/>
      <c r="F88" s="315"/>
      <c r="G88" s="315"/>
      <c r="H88" s="315"/>
      <c r="I88" s="316"/>
      <c r="J88" s="317"/>
      <c r="K88" s="318"/>
    </row>
    <row r="89" spans="1:11" s="309" customFormat="1" ht="13.8">
      <c r="A89" s="315"/>
      <c r="B89" s="315"/>
      <c r="C89" s="315"/>
      <c r="D89" s="315"/>
      <c r="E89" s="315"/>
      <c r="F89" s="315"/>
      <c r="G89" s="315"/>
      <c r="H89" s="315"/>
      <c r="I89" s="316"/>
      <c r="J89" s="317"/>
      <c r="K89" s="318"/>
    </row>
    <row r="90" spans="1:11" s="309" customFormat="1" ht="13.8">
      <c r="A90" s="315"/>
      <c r="B90" s="315"/>
      <c r="C90" s="315"/>
      <c r="D90" s="315"/>
      <c r="E90" s="315"/>
      <c r="F90" s="315"/>
      <c r="G90" s="315"/>
      <c r="H90" s="315"/>
      <c r="I90" s="316"/>
      <c r="J90" s="317"/>
      <c r="K90" s="318"/>
    </row>
    <row r="91" spans="1:11" s="309" customFormat="1" ht="13.8">
      <c r="A91" s="315"/>
      <c r="B91" s="315"/>
      <c r="C91" s="315"/>
      <c r="D91" s="315"/>
      <c r="E91" s="315"/>
      <c r="F91" s="315"/>
      <c r="G91" s="315"/>
      <c r="H91" s="315"/>
      <c r="I91" s="316"/>
      <c r="J91" s="317"/>
      <c r="K91" s="318"/>
    </row>
    <row r="92" spans="1:11" s="309" customFormat="1" ht="13.8">
      <c r="A92" s="315"/>
      <c r="B92" s="315"/>
      <c r="C92" s="315"/>
      <c r="D92" s="315"/>
      <c r="E92" s="315"/>
      <c r="F92" s="315"/>
      <c r="G92" s="315"/>
      <c r="H92" s="315"/>
      <c r="I92" s="316"/>
      <c r="J92" s="317"/>
      <c r="K92" s="318"/>
    </row>
    <row r="93" spans="1:11" s="309" customFormat="1" ht="13.8">
      <c r="A93" s="315"/>
      <c r="B93" s="315"/>
      <c r="C93" s="315"/>
      <c r="D93" s="315"/>
      <c r="E93" s="315"/>
      <c r="F93" s="315"/>
      <c r="G93" s="315"/>
      <c r="H93" s="315"/>
      <c r="I93" s="316"/>
      <c r="J93" s="317"/>
      <c r="K93" s="318"/>
    </row>
    <row r="94" spans="1:11" s="309" customFormat="1" ht="13.8">
      <c r="A94" s="315"/>
      <c r="B94" s="315"/>
      <c r="C94" s="315"/>
      <c r="D94" s="315"/>
      <c r="E94" s="315"/>
      <c r="F94" s="315"/>
      <c r="G94" s="315"/>
      <c r="H94" s="315"/>
      <c r="I94" s="316"/>
      <c r="J94" s="317"/>
      <c r="K94" s="318"/>
    </row>
    <row r="95" spans="1:11" s="309" customFormat="1" ht="13.8">
      <c r="A95" s="315"/>
      <c r="B95" s="315"/>
      <c r="C95" s="315"/>
      <c r="D95" s="315"/>
      <c r="E95" s="315"/>
      <c r="F95" s="315"/>
      <c r="G95" s="315"/>
      <c r="H95" s="315"/>
      <c r="I95" s="316"/>
      <c r="J95" s="317"/>
      <c r="K95" s="318"/>
    </row>
    <row r="96" spans="1:11" s="309" customFormat="1" ht="13.8">
      <c r="A96" s="315"/>
      <c r="B96" s="315"/>
      <c r="C96" s="315"/>
      <c r="D96" s="315"/>
      <c r="E96" s="315"/>
      <c r="F96" s="315"/>
      <c r="G96" s="315"/>
      <c r="H96" s="315"/>
      <c r="I96" s="316"/>
      <c r="J96" s="317"/>
      <c r="K96" s="318"/>
    </row>
    <row r="97" spans="1:11" s="309" customFormat="1" ht="13.8">
      <c r="A97" s="315"/>
      <c r="B97" s="315"/>
      <c r="C97" s="315"/>
      <c r="D97" s="315"/>
      <c r="E97" s="315"/>
      <c r="F97" s="315"/>
      <c r="G97" s="315"/>
      <c r="H97" s="315"/>
      <c r="I97" s="316"/>
      <c r="J97" s="317"/>
      <c r="K97" s="318"/>
    </row>
    <row r="98" spans="1:11" s="309" customFormat="1" ht="13.8">
      <c r="A98" s="315"/>
      <c r="B98" s="315"/>
      <c r="C98" s="315"/>
      <c r="D98" s="315"/>
      <c r="E98" s="315"/>
      <c r="F98" s="315"/>
      <c r="G98" s="315"/>
      <c r="H98" s="315"/>
      <c r="I98" s="316"/>
      <c r="J98" s="317"/>
      <c r="K98" s="318"/>
    </row>
    <row r="99" spans="1:11" s="309" customFormat="1" ht="13.8">
      <c r="A99" s="315"/>
      <c r="B99" s="315"/>
      <c r="C99" s="315"/>
      <c r="D99" s="315"/>
      <c r="E99" s="315"/>
      <c r="F99" s="315"/>
      <c r="G99" s="315"/>
      <c r="H99" s="315"/>
      <c r="I99" s="316"/>
      <c r="J99" s="317"/>
      <c r="K99" s="318"/>
    </row>
    <row r="100" spans="1:11" s="309" customFormat="1" ht="13.8">
      <c r="A100" s="315"/>
      <c r="B100" s="315"/>
      <c r="C100" s="315"/>
      <c r="D100" s="315"/>
      <c r="E100" s="315"/>
      <c r="F100" s="315"/>
      <c r="G100" s="315"/>
      <c r="H100" s="315"/>
      <c r="I100" s="316"/>
      <c r="J100" s="317"/>
      <c r="K100" s="318"/>
    </row>
    <row r="101" spans="1:11" s="309" customFormat="1" ht="13.8">
      <c r="A101" s="315"/>
      <c r="B101" s="315"/>
      <c r="C101" s="315"/>
      <c r="D101" s="315"/>
      <c r="E101" s="315"/>
      <c r="F101" s="315"/>
      <c r="G101" s="315"/>
      <c r="H101" s="315"/>
      <c r="I101" s="316"/>
      <c r="J101" s="317"/>
      <c r="K101" s="318"/>
    </row>
    <row r="102" spans="1:11" s="309" customFormat="1" ht="13.8">
      <c r="A102" s="315"/>
      <c r="B102" s="315"/>
      <c r="C102" s="315"/>
      <c r="D102" s="315"/>
      <c r="E102" s="315"/>
      <c r="F102" s="315"/>
      <c r="G102" s="315"/>
      <c r="H102" s="315"/>
      <c r="I102" s="316"/>
      <c r="J102" s="317"/>
      <c r="K102" s="318"/>
    </row>
    <row r="103" spans="1:11" s="309" customFormat="1" ht="13.8">
      <c r="A103" s="315"/>
      <c r="B103" s="315"/>
      <c r="C103" s="315"/>
      <c r="D103" s="315"/>
      <c r="E103" s="315"/>
      <c r="F103" s="315"/>
      <c r="G103" s="315"/>
      <c r="H103" s="315"/>
      <c r="I103" s="316"/>
      <c r="J103" s="317"/>
      <c r="K103" s="318"/>
    </row>
    <row r="104" spans="1:11" s="309" customFormat="1" ht="13.8">
      <c r="A104" s="315"/>
      <c r="B104" s="315"/>
      <c r="C104" s="315"/>
      <c r="D104" s="315"/>
      <c r="E104" s="315"/>
      <c r="F104" s="315"/>
      <c r="G104" s="315"/>
      <c r="H104" s="315"/>
      <c r="I104" s="316"/>
      <c r="J104" s="317"/>
      <c r="K104" s="318"/>
    </row>
    <row r="105" spans="1:11" s="309" customFormat="1" ht="13.8">
      <c r="A105" s="315"/>
      <c r="B105" s="315"/>
      <c r="C105" s="315"/>
      <c r="D105" s="315"/>
      <c r="E105" s="315"/>
      <c r="F105" s="315"/>
      <c r="G105" s="315"/>
      <c r="H105" s="315"/>
      <c r="I105" s="316"/>
      <c r="J105" s="317"/>
      <c r="K105" s="318"/>
    </row>
    <row r="106" spans="1:11" s="309" customFormat="1" ht="13.8">
      <c r="A106" s="315"/>
      <c r="B106" s="315"/>
      <c r="C106" s="315"/>
      <c r="D106" s="315"/>
      <c r="E106" s="315"/>
      <c r="F106" s="315"/>
      <c r="G106" s="315"/>
      <c r="H106" s="315"/>
      <c r="I106" s="316"/>
      <c r="J106" s="317"/>
      <c r="K106" s="318"/>
    </row>
    <row r="107" spans="1:11" s="309" customFormat="1" ht="13.8">
      <c r="A107" s="315"/>
      <c r="B107" s="315"/>
      <c r="C107" s="315"/>
      <c r="D107" s="315"/>
      <c r="E107" s="315"/>
      <c r="F107" s="315"/>
      <c r="G107" s="315"/>
      <c r="H107" s="315"/>
      <c r="I107" s="316"/>
      <c r="J107" s="317"/>
      <c r="K107" s="318"/>
    </row>
    <row r="108" spans="1:11" s="309" customFormat="1" ht="13.8">
      <c r="A108" s="315"/>
      <c r="B108" s="315"/>
      <c r="C108" s="315"/>
      <c r="D108" s="315"/>
      <c r="E108" s="315"/>
      <c r="F108" s="315"/>
      <c r="G108" s="315"/>
      <c r="H108" s="315"/>
      <c r="I108" s="316"/>
      <c r="J108" s="317"/>
      <c r="K108" s="318"/>
    </row>
    <row r="109" spans="1:11" s="309" customFormat="1" ht="13.8">
      <c r="A109" s="315"/>
      <c r="B109" s="315"/>
      <c r="C109" s="315"/>
      <c r="D109" s="315"/>
      <c r="E109" s="315"/>
      <c r="F109" s="315"/>
      <c r="G109" s="315"/>
      <c r="H109" s="315"/>
      <c r="I109" s="316"/>
      <c r="J109" s="317"/>
      <c r="K109" s="318"/>
    </row>
    <row r="110" spans="1:11" s="309" customFormat="1" ht="13.8">
      <c r="A110" s="315"/>
      <c r="B110" s="315"/>
      <c r="C110" s="315"/>
      <c r="D110" s="315"/>
      <c r="E110" s="315"/>
      <c r="F110" s="315"/>
      <c r="G110" s="315"/>
      <c r="H110" s="315"/>
      <c r="I110" s="316"/>
      <c r="J110" s="317"/>
      <c r="K110" s="318"/>
    </row>
    <row r="111" spans="1:11" s="309" customFormat="1" ht="13.8">
      <c r="A111" s="315"/>
      <c r="B111" s="315"/>
      <c r="C111" s="315"/>
      <c r="D111" s="315"/>
      <c r="E111" s="315"/>
      <c r="F111" s="315"/>
      <c r="G111" s="315"/>
      <c r="H111" s="315"/>
      <c r="I111" s="316"/>
      <c r="J111" s="317"/>
      <c r="K111" s="318"/>
    </row>
    <row r="112" spans="1:11" s="309" customFormat="1" ht="13.8">
      <c r="A112" s="315"/>
      <c r="B112" s="315"/>
      <c r="C112" s="315"/>
      <c r="D112" s="315"/>
      <c r="E112" s="315"/>
      <c r="F112" s="315"/>
      <c r="G112" s="315"/>
      <c r="H112" s="315"/>
      <c r="I112" s="316"/>
      <c r="J112" s="317"/>
      <c r="K112" s="318"/>
    </row>
    <row r="113" spans="1:11" s="309" customFormat="1" ht="13.8">
      <c r="A113" s="315"/>
      <c r="B113" s="315"/>
      <c r="C113" s="315"/>
      <c r="D113" s="315"/>
      <c r="E113" s="315"/>
      <c r="F113" s="315"/>
      <c r="G113" s="315"/>
      <c r="H113" s="315"/>
      <c r="I113" s="316"/>
      <c r="J113" s="317"/>
      <c r="K113" s="318"/>
    </row>
    <row r="114" spans="1:11" s="309" customFormat="1" ht="13.8">
      <c r="A114" s="315"/>
      <c r="B114" s="315"/>
      <c r="C114" s="315"/>
      <c r="D114" s="315"/>
      <c r="E114" s="315"/>
      <c r="F114" s="315"/>
      <c r="G114" s="315"/>
      <c r="H114" s="315"/>
      <c r="I114" s="316"/>
      <c r="J114" s="317"/>
      <c r="K114" s="318"/>
    </row>
    <row r="115" spans="1:11" s="309" customFormat="1" ht="13.8">
      <c r="A115" s="315"/>
      <c r="B115" s="315"/>
      <c r="C115" s="315"/>
      <c r="D115" s="315"/>
      <c r="E115" s="315"/>
      <c r="F115" s="315"/>
      <c r="G115" s="315"/>
      <c r="H115" s="315"/>
      <c r="I115" s="316"/>
      <c r="J115" s="317"/>
      <c r="K115" s="318"/>
    </row>
    <row r="116" spans="1:11" s="309" customFormat="1" ht="13.8">
      <c r="A116" s="315"/>
      <c r="B116" s="315"/>
      <c r="C116" s="315"/>
      <c r="D116" s="315"/>
      <c r="E116" s="315"/>
      <c r="F116" s="315"/>
      <c r="G116" s="315"/>
      <c r="H116" s="315"/>
      <c r="I116" s="316"/>
      <c r="J116" s="317"/>
      <c r="K116" s="318"/>
    </row>
    <row r="117" spans="1:11" s="309" customFormat="1" ht="13.8">
      <c r="A117" s="315"/>
      <c r="B117" s="315"/>
      <c r="C117" s="315"/>
      <c r="D117" s="315"/>
      <c r="E117" s="315"/>
      <c r="F117" s="315"/>
      <c r="G117" s="315"/>
      <c r="H117" s="315"/>
      <c r="I117" s="316"/>
      <c r="J117" s="317"/>
      <c r="K117" s="318"/>
    </row>
    <row r="118" spans="1:11" s="309" customFormat="1" ht="13.8">
      <c r="A118" s="315"/>
      <c r="B118" s="315"/>
      <c r="C118" s="315"/>
      <c r="D118" s="315"/>
      <c r="E118" s="315"/>
      <c r="F118" s="315"/>
      <c r="G118" s="315"/>
      <c r="H118" s="315"/>
      <c r="I118" s="316"/>
      <c r="J118" s="317"/>
      <c r="K118" s="318"/>
    </row>
    <row r="119" spans="1:11" s="309" customFormat="1" ht="13.8">
      <c r="A119" s="315"/>
      <c r="B119" s="315"/>
      <c r="C119" s="315"/>
      <c r="D119" s="315"/>
      <c r="E119" s="315"/>
      <c r="F119" s="315"/>
      <c r="G119" s="315"/>
      <c r="H119" s="315"/>
      <c r="I119" s="316"/>
      <c r="J119" s="317"/>
      <c r="K119" s="318"/>
    </row>
    <row r="120" spans="1:11" s="309" customFormat="1" ht="13.8">
      <c r="A120" s="315"/>
      <c r="B120" s="315"/>
      <c r="C120" s="315"/>
      <c r="D120" s="315"/>
      <c r="E120" s="315"/>
      <c r="F120" s="315"/>
      <c r="G120" s="315"/>
      <c r="H120" s="315"/>
      <c r="I120" s="316"/>
      <c r="J120" s="317"/>
      <c r="K120" s="318"/>
    </row>
    <row r="121" spans="1:11" s="309" customFormat="1" ht="13.8">
      <c r="A121" s="315"/>
      <c r="B121" s="315"/>
      <c r="C121" s="315"/>
      <c r="D121" s="315"/>
      <c r="E121" s="315"/>
      <c r="F121" s="315"/>
      <c r="G121" s="315"/>
      <c r="H121" s="315"/>
      <c r="I121" s="316"/>
      <c r="J121" s="317"/>
      <c r="K121" s="318"/>
    </row>
    <row r="122" spans="1:11" s="309" customFormat="1" ht="13.8">
      <c r="A122" s="315"/>
      <c r="B122" s="315"/>
      <c r="C122" s="315"/>
      <c r="D122" s="315"/>
      <c r="E122" s="315"/>
      <c r="F122" s="315"/>
      <c r="G122" s="315"/>
      <c r="H122" s="315"/>
      <c r="I122" s="316"/>
      <c r="J122" s="317"/>
      <c r="K122" s="318"/>
    </row>
    <row r="123" spans="1:11" s="309" customFormat="1" ht="13.8">
      <c r="A123" s="315"/>
      <c r="B123" s="315"/>
      <c r="C123" s="315"/>
      <c r="D123" s="315"/>
      <c r="E123" s="315"/>
      <c r="F123" s="315"/>
      <c r="G123" s="315"/>
      <c r="H123" s="315"/>
      <c r="I123" s="316"/>
      <c r="J123" s="317"/>
      <c r="K123" s="318"/>
    </row>
    <row r="124" spans="1:11" s="309" customFormat="1" ht="13.8">
      <c r="A124" s="315"/>
      <c r="B124" s="315"/>
      <c r="C124" s="315"/>
      <c r="D124" s="315"/>
      <c r="E124" s="315"/>
      <c r="F124" s="315"/>
      <c r="G124" s="315"/>
      <c r="H124" s="315"/>
      <c r="I124" s="316"/>
      <c r="J124" s="317"/>
      <c r="K124" s="318"/>
    </row>
    <row r="125" spans="1:11" s="309" customFormat="1" ht="13.8">
      <c r="A125" s="315"/>
      <c r="B125" s="315"/>
      <c r="C125" s="315"/>
      <c r="D125" s="315"/>
      <c r="E125" s="315"/>
      <c r="F125" s="315"/>
      <c r="G125" s="315"/>
      <c r="H125" s="315"/>
      <c r="I125" s="316"/>
      <c r="J125" s="317"/>
      <c r="K125" s="318"/>
    </row>
    <row r="126" spans="1:11" s="309" customFormat="1" ht="13.8">
      <c r="A126" s="315"/>
      <c r="B126" s="315"/>
      <c r="C126" s="315"/>
      <c r="D126" s="315"/>
      <c r="E126" s="315"/>
      <c r="F126" s="315"/>
      <c r="G126" s="315"/>
      <c r="H126" s="315"/>
      <c r="I126" s="316"/>
      <c r="J126" s="317"/>
      <c r="K126" s="318"/>
    </row>
    <row r="127" spans="1:11" s="309" customFormat="1" ht="13.8">
      <c r="A127" s="315"/>
      <c r="B127" s="315"/>
      <c r="C127" s="315"/>
      <c r="D127" s="315"/>
      <c r="E127" s="315"/>
      <c r="F127" s="315"/>
      <c r="G127" s="315"/>
      <c r="H127" s="315"/>
      <c r="I127" s="316"/>
      <c r="J127" s="317"/>
      <c r="K127" s="318"/>
    </row>
    <row r="128" spans="1:11" s="309" customFormat="1" ht="13.8">
      <c r="A128" s="315"/>
      <c r="B128" s="315"/>
      <c r="C128" s="315"/>
      <c r="D128" s="315"/>
      <c r="E128" s="315"/>
      <c r="F128" s="315"/>
      <c r="G128" s="315"/>
      <c r="H128" s="315"/>
      <c r="I128" s="316"/>
      <c r="J128" s="317"/>
      <c r="K128" s="318"/>
    </row>
    <row r="129" spans="1:11" s="309" customFormat="1" ht="13.8">
      <c r="A129" s="315"/>
      <c r="B129" s="315"/>
      <c r="C129" s="315"/>
      <c r="D129" s="315"/>
      <c r="E129" s="315"/>
      <c r="F129" s="315"/>
      <c r="G129" s="315"/>
      <c r="H129" s="315"/>
      <c r="I129" s="316"/>
      <c r="J129" s="317"/>
      <c r="K129" s="318"/>
    </row>
    <row r="130" spans="1:11" s="309" customFormat="1" ht="13.8">
      <c r="A130" s="315"/>
      <c r="B130" s="315"/>
      <c r="C130" s="315"/>
      <c r="D130" s="315"/>
      <c r="E130" s="315"/>
      <c r="F130" s="315"/>
      <c r="G130" s="315"/>
      <c r="H130" s="315"/>
      <c r="I130" s="316"/>
      <c r="J130" s="317"/>
      <c r="K130" s="318"/>
    </row>
    <row r="131" spans="1:11" s="309" customFormat="1" ht="13.8">
      <c r="A131" s="315"/>
      <c r="B131" s="315"/>
      <c r="C131" s="315"/>
      <c r="D131" s="315"/>
      <c r="E131" s="315"/>
      <c r="F131" s="315"/>
      <c r="G131" s="315"/>
      <c r="H131" s="315"/>
      <c r="I131" s="316"/>
      <c r="J131" s="317"/>
      <c r="K131" s="318"/>
    </row>
    <row r="132" spans="1:11" s="309" customFormat="1" ht="13.8">
      <c r="A132" s="315"/>
      <c r="B132" s="315"/>
      <c r="C132" s="315"/>
      <c r="D132" s="315"/>
      <c r="E132" s="315"/>
      <c r="F132" s="315"/>
      <c r="G132" s="315"/>
      <c r="H132" s="315"/>
      <c r="I132" s="316"/>
      <c r="J132" s="317"/>
      <c r="K132" s="318"/>
    </row>
    <row r="133" spans="1:11" s="309" customFormat="1" ht="13.8">
      <c r="A133" s="315"/>
      <c r="B133" s="315"/>
      <c r="C133" s="315"/>
      <c r="D133" s="315"/>
      <c r="E133" s="315"/>
      <c r="F133" s="315"/>
      <c r="G133" s="315"/>
      <c r="H133" s="315"/>
      <c r="I133" s="316"/>
      <c r="J133" s="317"/>
      <c r="K133" s="318"/>
    </row>
    <row r="134" spans="1:11" s="309" customFormat="1" ht="13.8">
      <c r="A134" s="315"/>
      <c r="B134" s="315"/>
      <c r="C134" s="315"/>
      <c r="D134" s="315"/>
      <c r="E134" s="315"/>
      <c r="F134" s="315"/>
      <c r="G134" s="315"/>
      <c r="H134" s="315"/>
      <c r="I134" s="316"/>
      <c r="J134" s="317"/>
      <c r="K134" s="318"/>
    </row>
    <row r="135" spans="1:11" s="309" customFormat="1" ht="13.8">
      <c r="A135" s="315"/>
      <c r="B135" s="315"/>
      <c r="C135" s="315"/>
      <c r="D135" s="315"/>
      <c r="E135" s="315"/>
      <c r="F135" s="315"/>
      <c r="G135" s="315"/>
      <c r="H135" s="315"/>
      <c r="I135" s="316"/>
      <c r="J135" s="317"/>
      <c r="K135" s="318"/>
    </row>
    <row r="136" spans="1:11" s="309" customFormat="1" ht="13.8">
      <c r="A136" s="315"/>
      <c r="B136" s="315"/>
      <c r="C136" s="315"/>
      <c r="D136" s="315"/>
      <c r="E136" s="315"/>
      <c r="F136" s="315"/>
      <c r="G136" s="315"/>
      <c r="H136" s="315"/>
      <c r="I136" s="316"/>
      <c r="J136" s="317"/>
      <c r="K136" s="318"/>
    </row>
    <row r="137" spans="1:11" s="309" customFormat="1" ht="13.8">
      <c r="A137" s="315"/>
      <c r="B137" s="315"/>
      <c r="C137" s="315"/>
      <c r="D137" s="315"/>
      <c r="E137" s="315"/>
      <c r="F137" s="315"/>
      <c r="G137" s="315"/>
      <c r="H137" s="315"/>
      <c r="I137" s="316"/>
      <c r="J137" s="317"/>
      <c r="K137" s="318"/>
    </row>
    <row r="138" spans="1:11" s="309" customFormat="1" ht="13.8">
      <c r="A138" s="315"/>
      <c r="B138" s="315"/>
      <c r="C138" s="315"/>
      <c r="D138" s="315"/>
      <c r="E138" s="315"/>
      <c r="F138" s="315"/>
      <c r="G138" s="315"/>
      <c r="H138" s="315"/>
      <c r="I138" s="316"/>
      <c r="J138" s="317"/>
      <c r="K138" s="318"/>
    </row>
    <row r="139" spans="1:11" s="309" customFormat="1" ht="13.8">
      <c r="A139" s="315"/>
      <c r="B139" s="315"/>
      <c r="C139" s="315"/>
      <c r="D139" s="315"/>
      <c r="E139" s="315"/>
      <c r="F139" s="315"/>
      <c r="G139" s="315"/>
      <c r="H139" s="315"/>
      <c r="I139" s="316"/>
      <c r="J139" s="317"/>
      <c r="K139" s="318"/>
    </row>
    <row r="140" spans="1:11" s="309" customFormat="1" ht="13.8">
      <c r="A140" s="315"/>
      <c r="B140" s="315"/>
      <c r="C140" s="315"/>
      <c r="D140" s="315"/>
      <c r="E140" s="315"/>
      <c r="F140" s="315"/>
      <c r="G140" s="315"/>
      <c r="H140" s="315"/>
      <c r="I140" s="316"/>
      <c r="J140" s="317"/>
      <c r="K140" s="318"/>
    </row>
    <row r="141" spans="1:11" s="309" customFormat="1" ht="13.8">
      <c r="A141" s="315"/>
      <c r="B141" s="315"/>
      <c r="C141" s="315"/>
      <c r="D141" s="315"/>
      <c r="E141" s="315"/>
      <c r="F141" s="315"/>
      <c r="G141" s="315"/>
      <c r="H141" s="315"/>
      <c r="I141" s="316"/>
      <c r="J141" s="317"/>
      <c r="K141" s="318"/>
    </row>
    <row r="142" spans="1:11" s="309" customFormat="1" ht="13.8">
      <c r="A142" s="315"/>
      <c r="B142" s="315"/>
      <c r="C142" s="315"/>
      <c r="D142" s="315"/>
      <c r="E142" s="315"/>
      <c r="F142" s="315"/>
      <c r="G142" s="315"/>
      <c r="H142" s="315"/>
      <c r="I142" s="316"/>
      <c r="J142" s="317"/>
      <c r="K142" s="318"/>
    </row>
    <row r="143" spans="1:11" s="309" customFormat="1" ht="13.8">
      <c r="A143" s="315"/>
      <c r="B143" s="315"/>
      <c r="C143" s="315"/>
      <c r="D143" s="315"/>
      <c r="E143" s="315"/>
      <c r="F143" s="315"/>
      <c r="G143" s="315"/>
      <c r="H143" s="315"/>
      <c r="I143" s="316"/>
      <c r="J143" s="317"/>
      <c r="K143" s="318"/>
    </row>
    <row r="144" spans="1:11" s="309" customFormat="1" ht="13.8">
      <c r="A144" s="315"/>
      <c r="B144" s="315"/>
      <c r="C144" s="315"/>
      <c r="D144" s="315"/>
      <c r="E144" s="315"/>
      <c r="F144" s="315"/>
      <c r="G144" s="315"/>
      <c r="H144" s="315"/>
      <c r="I144" s="316"/>
      <c r="J144" s="317"/>
      <c r="K144" s="318"/>
    </row>
    <row r="145" spans="1:11" s="309" customFormat="1" ht="13.8">
      <c r="A145" s="315"/>
      <c r="B145" s="315"/>
      <c r="C145" s="315"/>
      <c r="D145" s="315"/>
      <c r="E145" s="315"/>
      <c r="F145" s="315"/>
      <c r="G145" s="315"/>
      <c r="H145" s="315"/>
      <c r="I145" s="316"/>
      <c r="J145" s="317"/>
      <c r="K145" s="318"/>
    </row>
    <row r="146" spans="1:11" s="309" customFormat="1" ht="13.8">
      <c r="A146" s="315"/>
      <c r="B146" s="315"/>
      <c r="C146" s="315"/>
      <c r="D146" s="315"/>
      <c r="E146" s="315"/>
      <c r="F146" s="315"/>
      <c r="G146" s="315"/>
      <c r="H146" s="315"/>
      <c r="I146" s="316"/>
      <c r="J146" s="317"/>
      <c r="K146" s="318"/>
    </row>
    <row r="147" spans="1:11" s="309" customFormat="1" ht="13.8">
      <c r="A147" s="315"/>
      <c r="B147" s="315"/>
      <c r="C147" s="315"/>
      <c r="D147" s="315"/>
      <c r="E147" s="315"/>
      <c r="F147" s="315"/>
      <c r="G147" s="315"/>
      <c r="H147" s="315"/>
      <c r="I147" s="316"/>
      <c r="J147" s="317"/>
      <c r="K147" s="318"/>
    </row>
    <row r="148" spans="1:11" s="309" customFormat="1" ht="13.8">
      <c r="A148" s="315"/>
      <c r="B148" s="315"/>
      <c r="C148" s="315"/>
      <c r="D148" s="315"/>
      <c r="E148" s="315"/>
      <c r="F148" s="315"/>
      <c r="G148" s="315"/>
      <c r="H148" s="315"/>
      <c r="I148" s="316"/>
      <c r="J148" s="317"/>
      <c r="K148" s="318"/>
    </row>
    <row r="149" spans="1:11" s="309" customFormat="1" ht="13.8">
      <c r="A149" s="315"/>
      <c r="B149" s="315"/>
      <c r="C149" s="315"/>
      <c r="D149" s="315"/>
      <c r="E149" s="315"/>
      <c r="F149" s="315"/>
      <c r="G149" s="315"/>
      <c r="H149" s="315"/>
      <c r="I149" s="316"/>
      <c r="J149" s="317"/>
      <c r="K149" s="318"/>
    </row>
    <row r="150" spans="1:11" s="309" customFormat="1" ht="13.8">
      <c r="A150" s="315"/>
      <c r="B150" s="315"/>
      <c r="C150" s="315"/>
      <c r="D150" s="315"/>
      <c r="E150" s="315"/>
      <c r="F150" s="315"/>
      <c r="G150" s="315"/>
      <c r="H150" s="315"/>
      <c r="I150" s="316"/>
      <c r="J150" s="317"/>
      <c r="K150" s="318"/>
    </row>
    <row r="151" spans="1:11" s="309" customFormat="1" ht="13.8">
      <c r="A151" s="315"/>
      <c r="B151" s="315"/>
      <c r="C151" s="315"/>
      <c r="D151" s="315"/>
      <c r="E151" s="315"/>
      <c r="F151" s="315"/>
      <c r="G151" s="315"/>
      <c r="H151" s="315"/>
      <c r="I151" s="316"/>
      <c r="J151" s="317"/>
      <c r="K151" s="318"/>
    </row>
    <row r="152" spans="1:11" s="309" customFormat="1" ht="13.8">
      <c r="A152" s="315"/>
      <c r="B152" s="315"/>
      <c r="C152" s="315"/>
      <c r="D152" s="315"/>
      <c r="E152" s="315"/>
      <c r="F152" s="315"/>
      <c r="G152" s="315"/>
      <c r="H152" s="315"/>
      <c r="I152" s="316"/>
      <c r="J152" s="317"/>
      <c r="K152" s="318"/>
    </row>
    <row r="153" spans="1:11" s="309" customFormat="1" ht="13.8">
      <c r="A153" s="315"/>
      <c r="B153" s="315"/>
      <c r="C153" s="315"/>
      <c r="D153" s="315"/>
      <c r="E153" s="315"/>
      <c r="F153" s="315"/>
      <c r="G153" s="315"/>
      <c r="H153" s="315"/>
      <c r="I153" s="316"/>
      <c r="J153" s="317"/>
      <c r="K153" s="318"/>
    </row>
    <row r="154" spans="1:11" s="309" customFormat="1" ht="13.8">
      <c r="A154" s="315"/>
      <c r="B154" s="315"/>
      <c r="C154" s="315"/>
      <c r="D154" s="315"/>
      <c r="E154" s="315"/>
      <c r="F154" s="315"/>
      <c r="G154" s="315"/>
      <c r="H154" s="315"/>
      <c r="I154" s="316"/>
      <c r="J154" s="317"/>
      <c r="K154" s="318"/>
    </row>
    <row r="155" spans="1:11" s="309" customFormat="1" ht="13.8">
      <c r="A155" s="315"/>
      <c r="B155" s="315"/>
      <c r="C155" s="315"/>
      <c r="D155" s="315"/>
      <c r="E155" s="315"/>
      <c r="F155" s="315"/>
      <c r="G155" s="315"/>
      <c r="H155" s="315"/>
      <c r="I155" s="316"/>
      <c r="J155" s="317"/>
      <c r="K155" s="318"/>
    </row>
    <row r="156" spans="1:11" s="309" customFormat="1" ht="13.8">
      <c r="A156" s="315"/>
      <c r="B156" s="315"/>
      <c r="C156" s="315"/>
      <c r="D156" s="315"/>
      <c r="E156" s="315"/>
      <c r="F156" s="315"/>
      <c r="G156" s="315"/>
      <c r="H156" s="315"/>
      <c r="I156" s="316"/>
      <c r="J156" s="317"/>
      <c r="K156" s="318"/>
    </row>
    <row r="157" spans="1:11" s="309" customFormat="1" ht="13.8">
      <c r="A157" s="315"/>
      <c r="B157" s="315"/>
      <c r="C157" s="315"/>
      <c r="D157" s="315"/>
      <c r="E157" s="315"/>
      <c r="F157" s="315"/>
      <c r="G157" s="315"/>
      <c r="H157" s="315"/>
      <c r="I157" s="316"/>
      <c r="J157" s="317"/>
      <c r="K157" s="318"/>
    </row>
    <row r="158" spans="1:11" s="309" customFormat="1" ht="13.8">
      <c r="A158" s="315"/>
      <c r="B158" s="315"/>
      <c r="C158" s="315"/>
      <c r="D158" s="315"/>
      <c r="E158" s="315"/>
      <c r="F158" s="315"/>
      <c r="G158" s="315"/>
      <c r="H158" s="315"/>
      <c r="I158" s="316"/>
      <c r="J158" s="317"/>
      <c r="K158" s="318"/>
    </row>
    <row r="159" spans="1:11" s="309" customFormat="1" ht="13.8">
      <c r="A159" s="315"/>
      <c r="B159" s="315"/>
      <c r="C159" s="315"/>
      <c r="D159" s="315"/>
      <c r="E159" s="315"/>
      <c r="F159" s="315"/>
      <c r="G159" s="315"/>
      <c r="H159" s="315"/>
      <c r="I159" s="316"/>
      <c r="J159" s="317"/>
      <c r="K159" s="318"/>
    </row>
    <row r="160" spans="1:11" s="309" customFormat="1" ht="13.8">
      <c r="A160" s="315"/>
      <c r="B160" s="315"/>
      <c r="C160" s="315"/>
      <c r="D160" s="315"/>
      <c r="E160" s="315"/>
      <c r="F160" s="315"/>
      <c r="G160" s="315"/>
      <c r="H160" s="315"/>
      <c r="I160" s="316"/>
      <c r="J160" s="317"/>
      <c r="K160" s="318"/>
    </row>
    <row r="161" spans="1:11" s="309" customFormat="1" ht="13.8">
      <c r="A161" s="315"/>
      <c r="B161" s="315"/>
      <c r="C161" s="315"/>
      <c r="D161" s="315"/>
      <c r="E161" s="315"/>
      <c r="F161" s="315"/>
      <c r="G161" s="315"/>
      <c r="H161" s="315"/>
      <c r="I161" s="316"/>
      <c r="J161" s="317"/>
      <c r="K161" s="318"/>
    </row>
    <row r="162" spans="1:11" s="309" customFormat="1" ht="13.8">
      <c r="A162" s="315"/>
      <c r="B162" s="315"/>
      <c r="C162" s="315"/>
      <c r="D162" s="315"/>
      <c r="E162" s="315"/>
      <c r="F162" s="315"/>
      <c r="G162" s="315"/>
      <c r="H162" s="315"/>
      <c r="I162" s="316"/>
      <c r="J162" s="317"/>
      <c r="K162" s="318"/>
    </row>
    <row r="163" spans="1:11" s="309" customFormat="1" ht="13.8">
      <c r="A163" s="315"/>
      <c r="B163" s="315"/>
      <c r="C163" s="315"/>
      <c r="D163" s="315"/>
      <c r="E163" s="315"/>
      <c r="F163" s="315"/>
      <c r="G163" s="315"/>
      <c r="H163" s="315"/>
      <c r="I163" s="316"/>
      <c r="J163" s="317"/>
      <c r="K163" s="318"/>
    </row>
    <row r="164" spans="1:11" s="309" customFormat="1" ht="13.8">
      <c r="A164" s="315"/>
      <c r="B164" s="315"/>
      <c r="C164" s="315"/>
      <c r="D164" s="315"/>
      <c r="E164" s="315"/>
      <c r="F164" s="315"/>
      <c r="G164" s="315"/>
      <c r="H164" s="315"/>
      <c r="I164" s="316"/>
      <c r="J164" s="317"/>
      <c r="K164" s="318"/>
    </row>
    <row r="165" spans="1:11" s="309" customFormat="1" ht="13.8">
      <c r="A165" s="315"/>
      <c r="B165" s="315"/>
      <c r="C165" s="315"/>
      <c r="D165" s="315"/>
      <c r="E165" s="315"/>
      <c r="F165" s="315"/>
      <c r="G165" s="315"/>
      <c r="H165" s="315"/>
      <c r="I165" s="316"/>
      <c r="J165" s="317"/>
      <c r="K165" s="318"/>
    </row>
    <row r="166" spans="1:11" s="309" customFormat="1" ht="13.8">
      <c r="A166" s="315"/>
      <c r="B166" s="315"/>
      <c r="C166" s="315"/>
      <c r="D166" s="315"/>
      <c r="E166" s="315"/>
      <c r="F166" s="315"/>
      <c r="G166" s="315"/>
      <c r="H166" s="315"/>
      <c r="I166" s="316"/>
      <c r="J166" s="317"/>
      <c r="K166" s="318"/>
    </row>
    <row r="167" spans="1:11" s="309" customFormat="1" ht="13.8">
      <c r="A167" s="315"/>
      <c r="B167" s="315"/>
      <c r="C167" s="315"/>
      <c r="D167" s="315"/>
      <c r="E167" s="315"/>
      <c r="F167" s="315"/>
      <c r="G167" s="315"/>
      <c r="H167" s="315"/>
      <c r="I167" s="316"/>
      <c r="J167" s="317"/>
      <c r="K167" s="318"/>
    </row>
    <row r="168" spans="1:11" s="309" customFormat="1" ht="13.8">
      <c r="A168" s="315"/>
      <c r="B168" s="315"/>
      <c r="C168" s="315"/>
      <c r="D168" s="315"/>
      <c r="E168" s="315"/>
      <c r="F168" s="315"/>
      <c r="G168" s="315"/>
      <c r="H168" s="315"/>
      <c r="I168" s="316"/>
      <c r="J168" s="317"/>
      <c r="K168" s="318"/>
    </row>
    <row r="169" spans="1:11" s="309" customFormat="1" ht="13.8">
      <c r="A169" s="315"/>
      <c r="B169" s="315"/>
      <c r="C169" s="315"/>
      <c r="D169" s="315"/>
      <c r="E169" s="315"/>
      <c r="F169" s="315"/>
      <c r="G169" s="315"/>
      <c r="H169" s="315"/>
      <c r="I169" s="316"/>
      <c r="J169" s="317"/>
      <c r="K169" s="318"/>
    </row>
    <row r="170" spans="1:11" s="309" customFormat="1" ht="13.8">
      <c r="A170" s="315"/>
      <c r="B170" s="315"/>
      <c r="C170" s="315"/>
      <c r="D170" s="315"/>
      <c r="E170" s="315"/>
      <c r="F170" s="315"/>
      <c r="G170" s="315"/>
      <c r="H170" s="315"/>
      <c r="I170" s="316"/>
      <c r="J170" s="317"/>
      <c r="K170" s="318"/>
    </row>
    <row r="171" spans="1:11" s="309" customFormat="1" ht="13.8">
      <c r="A171" s="315"/>
      <c r="B171" s="315"/>
      <c r="C171" s="315"/>
      <c r="D171" s="315"/>
      <c r="E171" s="315"/>
      <c r="F171" s="315"/>
      <c r="G171" s="315"/>
      <c r="H171" s="315"/>
      <c r="I171" s="316"/>
      <c r="J171" s="317"/>
      <c r="K171" s="318"/>
    </row>
    <row r="172" spans="1:11" s="309" customFormat="1" ht="13.8">
      <c r="A172" s="315"/>
      <c r="B172" s="315"/>
      <c r="C172" s="315"/>
      <c r="D172" s="315"/>
      <c r="E172" s="315"/>
      <c r="F172" s="315"/>
      <c r="G172" s="315"/>
      <c r="H172" s="315"/>
      <c r="I172" s="316"/>
      <c r="J172" s="317"/>
      <c r="K172" s="318"/>
    </row>
    <row r="173" spans="1:11" s="309" customFormat="1" ht="13.8">
      <c r="A173" s="315"/>
      <c r="B173" s="315"/>
      <c r="C173" s="315"/>
      <c r="D173" s="315"/>
      <c r="E173" s="315"/>
      <c r="F173" s="315"/>
      <c r="G173" s="315"/>
      <c r="H173" s="315"/>
      <c r="I173" s="316"/>
      <c r="J173" s="317"/>
      <c r="K173" s="318"/>
    </row>
    <row r="174" spans="1:11" s="309" customFormat="1" ht="13.8">
      <c r="A174" s="315"/>
      <c r="B174" s="315"/>
      <c r="C174" s="315"/>
      <c r="D174" s="315"/>
      <c r="E174" s="315"/>
      <c r="F174" s="315"/>
      <c r="G174" s="315"/>
      <c r="H174" s="315"/>
      <c r="I174" s="316"/>
      <c r="J174" s="317"/>
      <c r="K174" s="318"/>
    </row>
    <row r="175" spans="1:11" s="309" customFormat="1" ht="13.8">
      <c r="A175" s="315"/>
      <c r="B175" s="315"/>
      <c r="C175" s="315"/>
      <c r="D175" s="315"/>
      <c r="E175" s="315"/>
      <c r="F175" s="315"/>
      <c r="G175" s="315"/>
      <c r="H175" s="315"/>
      <c r="I175" s="316"/>
      <c r="J175" s="317"/>
      <c r="K175" s="318"/>
    </row>
    <row r="176" spans="1:11" s="309" customFormat="1" ht="13.8">
      <c r="A176" s="315"/>
      <c r="B176" s="315"/>
      <c r="C176" s="315"/>
      <c r="D176" s="315"/>
      <c r="E176" s="315"/>
      <c r="F176" s="315"/>
      <c r="G176" s="315"/>
      <c r="H176" s="315"/>
      <c r="I176" s="316"/>
      <c r="J176" s="317"/>
      <c r="K176" s="318"/>
    </row>
    <row r="177" spans="1:11" s="309" customFormat="1" ht="13.8">
      <c r="A177" s="315"/>
      <c r="B177" s="315"/>
      <c r="C177" s="315"/>
      <c r="D177" s="315"/>
      <c r="E177" s="315"/>
      <c r="F177" s="315"/>
      <c r="G177" s="315"/>
      <c r="H177" s="315"/>
      <c r="I177" s="316"/>
      <c r="J177" s="317"/>
      <c r="K177" s="318"/>
    </row>
    <row r="178" spans="1:11" s="309" customFormat="1" ht="13.8">
      <c r="A178" s="315"/>
      <c r="B178" s="315"/>
      <c r="C178" s="315"/>
      <c r="D178" s="315"/>
      <c r="E178" s="315"/>
      <c r="F178" s="315"/>
      <c r="G178" s="315"/>
      <c r="H178" s="315"/>
      <c r="I178" s="316"/>
      <c r="J178" s="317"/>
      <c r="K178" s="318"/>
    </row>
    <row r="179" spans="1:11" s="309" customFormat="1" ht="13.8">
      <c r="A179" s="315"/>
      <c r="B179" s="315"/>
      <c r="C179" s="315"/>
      <c r="D179" s="315"/>
      <c r="E179" s="315"/>
      <c r="F179" s="315"/>
      <c r="G179" s="315"/>
      <c r="H179" s="315"/>
      <c r="I179" s="316"/>
      <c r="J179" s="317"/>
      <c r="K179" s="318"/>
    </row>
    <row r="180" spans="1:11" s="309" customFormat="1" ht="13.8">
      <c r="A180" s="315"/>
      <c r="B180" s="315"/>
      <c r="C180" s="315"/>
      <c r="D180" s="315"/>
      <c r="E180" s="315"/>
      <c r="F180" s="315"/>
      <c r="G180" s="315"/>
      <c r="H180" s="315"/>
      <c r="I180" s="316"/>
      <c r="J180" s="317"/>
      <c r="K180" s="318"/>
    </row>
    <row r="181" spans="1:11" s="309" customFormat="1" ht="13.8">
      <c r="A181" s="315"/>
      <c r="B181" s="315"/>
      <c r="C181" s="315"/>
      <c r="D181" s="315"/>
      <c r="E181" s="315"/>
      <c r="F181" s="315"/>
      <c r="G181" s="315"/>
      <c r="H181" s="315"/>
      <c r="I181" s="316"/>
      <c r="J181" s="317"/>
      <c r="K181" s="318"/>
    </row>
    <row r="182" spans="1:11" s="309" customFormat="1" ht="13.8">
      <c r="A182" s="315"/>
      <c r="B182" s="315"/>
      <c r="C182" s="315"/>
      <c r="D182" s="315"/>
      <c r="E182" s="315"/>
      <c r="F182" s="315"/>
      <c r="G182" s="315"/>
      <c r="H182" s="315"/>
      <c r="I182" s="316"/>
      <c r="J182" s="317"/>
      <c r="K182" s="318"/>
    </row>
    <row r="183" spans="1:11" s="309" customFormat="1" ht="13.8">
      <c r="A183" s="315"/>
      <c r="B183" s="315"/>
      <c r="C183" s="315"/>
      <c r="D183" s="315"/>
      <c r="E183" s="315"/>
      <c r="F183" s="315"/>
      <c r="G183" s="315"/>
      <c r="H183" s="315"/>
      <c r="I183" s="316"/>
      <c r="J183" s="317"/>
      <c r="K183" s="318"/>
    </row>
    <row r="184" spans="1:11" s="309" customFormat="1" ht="13.8">
      <c r="A184" s="315"/>
      <c r="B184" s="315"/>
      <c r="C184" s="315"/>
      <c r="D184" s="315"/>
      <c r="E184" s="315"/>
      <c r="F184" s="315"/>
      <c r="G184" s="315"/>
      <c r="H184" s="315"/>
      <c r="I184" s="316"/>
      <c r="J184" s="317"/>
      <c r="K184" s="318"/>
    </row>
    <row r="185" spans="1:11" s="309" customFormat="1" ht="13.8">
      <c r="A185" s="315"/>
      <c r="B185" s="315"/>
      <c r="C185" s="315"/>
      <c r="D185" s="315"/>
      <c r="E185" s="315"/>
      <c r="F185" s="315"/>
      <c r="G185" s="315"/>
      <c r="H185" s="315"/>
      <c r="I185" s="316"/>
      <c r="J185" s="317"/>
      <c r="K185" s="318"/>
    </row>
    <row r="186" spans="1:11" s="309" customFormat="1" ht="13.8">
      <c r="A186" s="315"/>
      <c r="B186" s="315"/>
      <c r="C186" s="315"/>
      <c r="D186" s="315"/>
      <c r="E186" s="315"/>
      <c r="F186" s="315"/>
      <c r="G186" s="315"/>
      <c r="H186" s="315"/>
      <c r="I186" s="316"/>
      <c r="J186" s="317"/>
      <c r="K186" s="318"/>
    </row>
    <row r="187" spans="1:11" s="309" customFormat="1" ht="13.8">
      <c r="A187" s="315"/>
      <c r="B187" s="315"/>
      <c r="C187" s="315"/>
      <c r="D187" s="315"/>
      <c r="E187" s="315"/>
      <c r="F187" s="315"/>
      <c r="G187" s="315"/>
      <c r="H187" s="315"/>
      <c r="I187" s="316"/>
      <c r="J187" s="317"/>
      <c r="K187" s="318"/>
    </row>
    <row r="188" spans="1:11" s="309" customFormat="1" ht="13.8">
      <c r="A188" s="315"/>
      <c r="B188" s="315"/>
      <c r="C188" s="315"/>
      <c r="D188" s="315"/>
      <c r="E188" s="315"/>
      <c r="F188" s="315"/>
      <c r="G188" s="315"/>
      <c r="H188" s="315"/>
      <c r="I188" s="316"/>
      <c r="J188" s="317"/>
      <c r="K188" s="318"/>
    </row>
    <row r="189" spans="1:11" s="309" customFormat="1" ht="13.8">
      <c r="A189" s="315"/>
      <c r="B189" s="315"/>
      <c r="C189" s="315"/>
      <c r="D189" s="315"/>
      <c r="E189" s="315"/>
      <c r="F189" s="315"/>
      <c r="G189" s="315"/>
      <c r="H189" s="315"/>
      <c r="I189" s="316"/>
      <c r="J189" s="317"/>
      <c r="K189" s="318"/>
    </row>
    <row r="190" spans="1:11" s="309" customFormat="1" ht="13.8">
      <c r="A190" s="315"/>
      <c r="B190" s="315"/>
      <c r="C190" s="315"/>
      <c r="D190" s="315"/>
      <c r="E190" s="315"/>
      <c r="F190" s="315"/>
      <c r="G190" s="315"/>
      <c r="H190" s="315"/>
      <c r="I190" s="316"/>
      <c r="J190" s="317"/>
      <c r="K190" s="318"/>
    </row>
    <row r="191" spans="1:11" s="309" customFormat="1" ht="13.8">
      <c r="A191" s="315"/>
      <c r="B191" s="315"/>
      <c r="C191" s="315"/>
      <c r="D191" s="315"/>
      <c r="E191" s="315"/>
      <c r="F191" s="315"/>
      <c r="G191" s="315"/>
      <c r="H191" s="315"/>
      <c r="I191" s="316"/>
      <c r="J191" s="317"/>
      <c r="K191" s="318"/>
    </row>
    <row r="192" spans="1:11" s="309" customFormat="1" ht="13.8">
      <c r="A192" s="315"/>
      <c r="B192" s="315"/>
      <c r="C192" s="315"/>
      <c r="D192" s="315"/>
      <c r="E192" s="315"/>
      <c r="F192" s="315"/>
      <c r="G192" s="315"/>
      <c r="H192" s="315"/>
      <c r="I192" s="316"/>
      <c r="J192" s="317"/>
      <c r="K192" s="318"/>
    </row>
    <row r="193" spans="1:11" s="309" customFormat="1" ht="13.8">
      <c r="A193" s="315"/>
      <c r="B193" s="315"/>
      <c r="C193" s="315"/>
      <c r="D193" s="315"/>
      <c r="E193" s="315"/>
      <c r="F193" s="315"/>
      <c r="G193" s="315"/>
      <c r="H193" s="315"/>
      <c r="I193" s="316"/>
      <c r="J193" s="317"/>
      <c r="K193" s="318"/>
    </row>
    <row r="194" spans="1:11" s="309" customFormat="1" ht="13.8">
      <c r="A194" s="315"/>
      <c r="B194" s="315"/>
      <c r="C194" s="315"/>
      <c r="D194" s="315"/>
      <c r="E194" s="315"/>
      <c r="F194" s="315"/>
      <c r="G194" s="315"/>
      <c r="H194" s="315"/>
      <c r="I194" s="316"/>
      <c r="J194" s="317"/>
      <c r="K194" s="318"/>
    </row>
    <row r="195" spans="1:11" s="309" customFormat="1" ht="13.8">
      <c r="A195" s="315"/>
      <c r="B195" s="315"/>
      <c r="C195" s="315"/>
      <c r="D195" s="315"/>
      <c r="E195" s="315"/>
      <c r="F195" s="315"/>
      <c r="G195" s="315"/>
      <c r="H195" s="315"/>
      <c r="I195" s="316"/>
      <c r="J195" s="317"/>
      <c r="K195" s="318"/>
    </row>
    <row r="196" spans="1:11" s="309" customFormat="1" ht="13.8">
      <c r="A196" s="315"/>
      <c r="B196" s="315"/>
      <c r="C196" s="315"/>
      <c r="D196" s="315"/>
      <c r="E196" s="315"/>
      <c r="F196" s="315"/>
      <c r="G196" s="315"/>
      <c r="H196" s="315"/>
      <c r="I196" s="316"/>
      <c r="J196" s="317"/>
      <c r="K196" s="318"/>
    </row>
    <row r="197" spans="1:11" s="309" customFormat="1" ht="13.8">
      <c r="A197" s="315"/>
      <c r="B197" s="315"/>
      <c r="C197" s="315"/>
      <c r="D197" s="315"/>
      <c r="E197" s="315"/>
      <c r="F197" s="315"/>
      <c r="G197" s="315"/>
      <c r="H197" s="315"/>
      <c r="I197" s="316"/>
      <c r="J197" s="317"/>
      <c r="K197" s="318"/>
    </row>
    <row r="198" spans="1:11" s="309" customFormat="1" ht="13.8">
      <c r="A198" s="315"/>
      <c r="B198" s="315"/>
      <c r="C198" s="315"/>
      <c r="D198" s="315"/>
      <c r="E198" s="315"/>
      <c r="F198" s="315"/>
      <c r="G198" s="315"/>
      <c r="H198" s="315"/>
      <c r="I198" s="316"/>
      <c r="J198" s="317"/>
      <c r="K198" s="318"/>
    </row>
    <row r="199" spans="1:11" s="309" customFormat="1" ht="13.8">
      <c r="A199" s="315"/>
      <c r="B199" s="315"/>
      <c r="C199" s="315"/>
      <c r="D199" s="315"/>
      <c r="E199" s="315"/>
      <c r="F199" s="315"/>
      <c r="G199" s="315"/>
      <c r="H199" s="315"/>
      <c r="I199" s="316"/>
      <c r="J199" s="317"/>
      <c r="K199" s="318"/>
    </row>
    <row r="200" spans="1:11" s="309" customFormat="1" ht="13.8">
      <c r="A200" s="315"/>
      <c r="B200" s="315"/>
      <c r="C200" s="315"/>
      <c r="D200" s="315"/>
      <c r="E200" s="315"/>
      <c r="F200" s="315"/>
      <c r="G200" s="315"/>
      <c r="H200" s="315"/>
      <c r="I200" s="316"/>
      <c r="J200" s="317"/>
      <c r="K200" s="318"/>
    </row>
    <row r="201" spans="1:11" s="309" customFormat="1" ht="13.8">
      <c r="A201" s="315"/>
      <c r="B201" s="315"/>
      <c r="C201" s="315"/>
      <c r="D201" s="315"/>
      <c r="E201" s="315"/>
      <c r="F201" s="315"/>
      <c r="G201" s="315"/>
      <c r="H201" s="315"/>
      <c r="I201" s="316"/>
      <c r="J201" s="317"/>
      <c r="K201" s="318"/>
    </row>
    <row r="202" spans="1:11" s="309" customFormat="1" ht="13.8">
      <c r="A202" s="315"/>
      <c r="B202" s="315"/>
      <c r="C202" s="315"/>
      <c r="D202" s="315"/>
      <c r="E202" s="315"/>
      <c r="F202" s="315"/>
      <c r="G202" s="315"/>
      <c r="H202" s="315"/>
      <c r="I202" s="316"/>
      <c r="J202" s="317"/>
      <c r="K202" s="318"/>
    </row>
    <row r="203" spans="1:11" s="309" customFormat="1" ht="13.8">
      <c r="A203" s="315"/>
      <c r="B203" s="315"/>
      <c r="C203" s="315"/>
      <c r="D203" s="315"/>
      <c r="E203" s="315"/>
      <c r="F203" s="315"/>
      <c r="G203" s="315"/>
      <c r="H203" s="315"/>
      <c r="I203" s="316"/>
      <c r="J203" s="317"/>
      <c r="K203" s="318"/>
    </row>
    <row r="204" spans="1:11" s="309" customFormat="1" ht="13.8">
      <c r="A204" s="315"/>
      <c r="B204" s="315"/>
      <c r="C204" s="315"/>
      <c r="D204" s="315"/>
      <c r="E204" s="315"/>
      <c r="F204" s="315"/>
      <c r="G204" s="315"/>
      <c r="H204" s="315"/>
      <c r="I204" s="316"/>
      <c r="J204" s="317"/>
      <c r="K204" s="318"/>
    </row>
    <row r="205" spans="1:11" s="309" customFormat="1" ht="13.8">
      <c r="A205" s="315"/>
      <c r="B205" s="315"/>
      <c r="C205" s="315"/>
      <c r="D205" s="315"/>
      <c r="E205" s="315"/>
      <c r="F205" s="315"/>
      <c r="G205" s="315"/>
      <c r="H205" s="315"/>
      <c r="I205" s="316"/>
      <c r="J205" s="317"/>
      <c r="K205" s="318"/>
    </row>
    <row r="206" spans="1:11" s="309" customFormat="1" ht="13.8">
      <c r="A206" s="315"/>
      <c r="B206" s="315"/>
      <c r="C206" s="315"/>
      <c r="D206" s="315"/>
      <c r="E206" s="315"/>
      <c r="F206" s="315"/>
      <c r="G206" s="315"/>
      <c r="H206" s="315"/>
      <c r="I206" s="316"/>
      <c r="J206" s="317"/>
      <c r="K206" s="318"/>
    </row>
    <row r="207" spans="1:11" s="309" customFormat="1" ht="13.8">
      <c r="A207" s="315"/>
      <c r="B207" s="315"/>
      <c r="C207" s="315"/>
      <c r="D207" s="315"/>
      <c r="E207" s="315"/>
      <c r="F207" s="315"/>
      <c r="G207" s="315"/>
      <c r="H207" s="315"/>
      <c r="I207" s="316"/>
      <c r="J207" s="317"/>
      <c r="K207" s="318"/>
    </row>
    <row r="208" spans="1:11" s="309" customFormat="1" ht="13.8">
      <c r="A208" s="315"/>
      <c r="B208" s="315"/>
      <c r="C208" s="315"/>
      <c r="D208" s="315"/>
      <c r="E208" s="315"/>
      <c r="F208" s="315"/>
      <c r="G208" s="315"/>
      <c r="H208" s="315"/>
      <c r="I208" s="316"/>
      <c r="J208" s="317"/>
      <c r="K208" s="318"/>
    </row>
    <row r="209" spans="1:11" s="309" customFormat="1" ht="13.8">
      <c r="A209" s="315"/>
      <c r="B209" s="315"/>
      <c r="C209" s="315"/>
      <c r="D209" s="315"/>
      <c r="E209" s="315"/>
      <c r="F209" s="315"/>
      <c r="G209" s="315"/>
      <c r="H209" s="315"/>
      <c r="I209" s="316"/>
      <c r="J209" s="317"/>
      <c r="K209" s="318"/>
    </row>
    <row r="210" spans="1:11" s="309" customFormat="1" ht="13.8">
      <c r="A210" s="315"/>
      <c r="B210" s="315"/>
      <c r="C210" s="315"/>
      <c r="D210" s="315"/>
      <c r="E210" s="315"/>
      <c r="F210" s="315"/>
      <c r="G210" s="315"/>
      <c r="H210" s="315"/>
      <c r="I210" s="316"/>
      <c r="J210" s="317"/>
      <c r="K210" s="318"/>
    </row>
    <row r="211" spans="1:11" s="309" customFormat="1" ht="13.8">
      <c r="A211" s="315"/>
      <c r="B211" s="315"/>
      <c r="C211" s="315"/>
      <c r="D211" s="315"/>
      <c r="E211" s="315"/>
      <c r="F211" s="315"/>
      <c r="G211" s="315"/>
      <c r="H211" s="315"/>
      <c r="I211" s="316"/>
      <c r="J211" s="317"/>
      <c r="K211" s="318"/>
    </row>
    <row r="212" spans="1:11" s="309" customFormat="1" ht="13.8">
      <c r="A212" s="315"/>
      <c r="B212" s="315"/>
      <c r="C212" s="315"/>
      <c r="D212" s="315"/>
      <c r="E212" s="315"/>
      <c r="F212" s="315"/>
      <c r="G212" s="315"/>
      <c r="H212" s="315"/>
      <c r="I212" s="316"/>
      <c r="J212" s="317"/>
      <c r="K212" s="318"/>
    </row>
    <row r="213" spans="1:11" s="309" customFormat="1" ht="13.8">
      <c r="A213" s="315"/>
      <c r="B213" s="315"/>
      <c r="C213" s="315"/>
      <c r="D213" s="315"/>
      <c r="E213" s="315"/>
      <c r="F213" s="315"/>
      <c r="G213" s="315"/>
      <c r="H213" s="315"/>
      <c r="I213" s="316"/>
      <c r="J213" s="317"/>
      <c r="K213" s="318"/>
    </row>
    <row r="214" spans="1:11" s="309" customFormat="1" ht="13.8">
      <c r="A214" s="315"/>
      <c r="B214" s="315"/>
      <c r="C214" s="315"/>
      <c r="D214" s="315"/>
      <c r="E214" s="315"/>
      <c r="F214" s="315"/>
      <c r="G214" s="315"/>
      <c r="H214" s="315"/>
      <c r="I214" s="316"/>
      <c r="J214" s="317"/>
      <c r="K214" s="318"/>
    </row>
    <row r="215" spans="1:11" s="309" customFormat="1" ht="13.8">
      <c r="A215" s="315"/>
      <c r="B215" s="315"/>
      <c r="C215" s="315"/>
      <c r="D215" s="315"/>
      <c r="E215" s="315"/>
      <c r="F215" s="315"/>
      <c r="G215" s="315"/>
      <c r="H215" s="315"/>
      <c r="I215" s="316"/>
      <c r="J215" s="317"/>
      <c r="K215" s="318"/>
    </row>
    <row r="216" spans="1:11" s="309" customFormat="1" ht="13.8">
      <c r="A216" s="315"/>
      <c r="B216" s="315"/>
      <c r="C216" s="315"/>
      <c r="D216" s="315"/>
      <c r="E216" s="315"/>
      <c r="F216" s="315"/>
      <c r="G216" s="315"/>
      <c r="H216" s="315"/>
      <c r="I216" s="316"/>
      <c r="J216" s="317"/>
      <c r="K216" s="318"/>
    </row>
    <row r="217" spans="1:11" s="309" customFormat="1" ht="13.8">
      <c r="A217" s="315"/>
      <c r="B217" s="315"/>
      <c r="C217" s="315"/>
      <c r="D217" s="315"/>
      <c r="E217" s="315"/>
      <c r="F217" s="315"/>
      <c r="G217" s="315"/>
      <c r="H217" s="315"/>
      <c r="I217" s="316"/>
      <c r="J217" s="317"/>
      <c r="K217" s="318"/>
    </row>
    <row r="218" spans="1:11" s="309" customFormat="1" ht="13.8">
      <c r="A218" s="315"/>
      <c r="B218" s="315"/>
      <c r="C218" s="315"/>
      <c r="D218" s="315"/>
      <c r="E218" s="315"/>
      <c r="F218" s="315"/>
      <c r="G218" s="315"/>
      <c r="H218" s="315"/>
      <c r="I218" s="316"/>
      <c r="J218" s="317"/>
      <c r="K218" s="318"/>
    </row>
    <row r="219" spans="1:11" s="309" customFormat="1" ht="13.8">
      <c r="A219" s="315"/>
      <c r="B219" s="315"/>
      <c r="C219" s="315"/>
      <c r="D219" s="315"/>
      <c r="E219" s="315"/>
      <c r="F219" s="315"/>
      <c r="G219" s="315"/>
      <c r="H219" s="315"/>
      <c r="I219" s="316"/>
      <c r="J219" s="317"/>
      <c r="K219" s="318"/>
    </row>
    <row r="220" spans="1:11" s="309" customFormat="1" ht="13.8">
      <c r="A220" s="315"/>
      <c r="B220" s="315"/>
      <c r="C220" s="315"/>
      <c r="D220" s="315"/>
      <c r="E220" s="315"/>
      <c r="F220" s="315"/>
      <c r="G220" s="315"/>
      <c r="H220" s="315"/>
      <c r="I220" s="316"/>
      <c r="J220" s="317"/>
      <c r="K220" s="318"/>
    </row>
    <row r="221" spans="1:11" s="309" customFormat="1" ht="13.8">
      <c r="A221" s="315"/>
      <c r="B221" s="315"/>
      <c r="C221" s="315"/>
      <c r="D221" s="315"/>
      <c r="E221" s="315"/>
      <c r="F221" s="315"/>
      <c r="G221" s="315"/>
      <c r="H221" s="315"/>
      <c r="I221" s="316"/>
      <c r="J221" s="317"/>
      <c r="K221" s="318"/>
    </row>
    <row r="222" spans="1:11" s="309" customFormat="1" ht="13.8">
      <c r="A222" s="315"/>
      <c r="B222" s="315"/>
      <c r="C222" s="315"/>
      <c r="D222" s="315"/>
      <c r="E222" s="315"/>
      <c r="F222" s="315"/>
      <c r="G222" s="315"/>
      <c r="H222" s="315"/>
      <c r="I222" s="316"/>
      <c r="J222" s="317"/>
      <c r="K222" s="318"/>
    </row>
    <row r="223" spans="1:11" s="309" customFormat="1" ht="13.8">
      <c r="A223" s="315"/>
      <c r="B223" s="315"/>
      <c r="C223" s="315"/>
      <c r="D223" s="315"/>
      <c r="E223" s="315"/>
      <c r="F223" s="315"/>
      <c r="G223" s="315"/>
      <c r="H223" s="315"/>
      <c r="I223" s="316"/>
      <c r="J223" s="317"/>
      <c r="K223" s="318"/>
    </row>
    <row r="224" spans="1:11" s="309" customFormat="1" ht="13.8">
      <c r="A224" s="315"/>
      <c r="B224" s="315"/>
      <c r="C224" s="315"/>
      <c r="D224" s="315"/>
      <c r="E224" s="315"/>
      <c r="F224" s="315"/>
      <c r="G224" s="315"/>
      <c r="H224" s="315"/>
      <c r="I224" s="316"/>
      <c r="J224" s="317"/>
      <c r="K224" s="318"/>
    </row>
    <row r="225" spans="1:11" s="309" customFormat="1" ht="13.8">
      <c r="A225" s="315"/>
      <c r="B225" s="315"/>
      <c r="C225" s="315"/>
      <c r="D225" s="315"/>
      <c r="E225" s="315"/>
      <c r="F225" s="315"/>
      <c r="G225" s="315"/>
      <c r="H225" s="315"/>
      <c r="I225" s="316"/>
      <c r="J225" s="317"/>
      <c r="K225" s="318"/>
    </row>
    <row r="226" spans="1:11" s="309" customFormat="1" ht="13.8">
      <c r="A226" s="315"/>
      <c r="B226" s="315"/>
      <c r="C226" s="315"/>
      <c r="D226" s="315"/>
      <c r="E226" s="315"/>
      <c r="F226" s="315"/>
      <c r="G226" s="315"/>
      <c r="H226" s="315"/>
      <c r="I226" s="316"/>
      <c r="J226" s="317"/>
      <c r="K226" s="318"/>
    </row>
    <row r="227" spans="1:11" s="309" customFormat="1" ht="13.8">
      <c r="A227" s="315"/>
      <c r="B227" s="315"/>
      <c r="C227" s="315"/>
      <c r="D227" s="315"/>
      <c r="E227" s="315"/>
      <c r="F227" s="315"/>
      <c r="G227" s="315"/>
      <c r="H227" s="315"/>
      <c r="I227" s="316"/>
      <c r="J227" s="317"/>
      <c r="K227" s="318"/>
    </row>
    <row r="228" spans="1:11" s="309" customFormat="1" ht="13.8">
      <c r="A228" s="315"/>
      <c r="B228" s="315"/>
      <c r="C228" s="315"/>
      <c r="D228" s="315"/>
      <c r="E228" s="315"/>
      <c r="F228" s="315"/>
      <c r="G228" s="315"/>
      <c r="H228" s="315"/>
      <c r="I228" s="316"/>
      <c r="J228" s="317"/>
      <c r="K228" s="318"/>
    </row>
    <row r="229" spans="1:11" s="309" customFormat="1" ht="13.8">
      <c r="A229" s="315"/>
      <c r="B229" s="315"/>
      <c r="C229" s="315"/>
      <c r="D229" s="315"/>
      <c r="E229" s="315"/>
      <c r="F229" s="315"/>
      <c r="G229" s="315"/>
      <c r="H229" s="315"/>
      <c r="I229" s="316"/>
      <c r="J229" s="317"/>
      <c r="K229" s="318"/>
    </row>
    <row r="230" spans="1:11" s="309" customFormat="1" ht="13.8">
      <c r="A230" s="315"/>
      <c r="B230" s="315"/>
      <c r="C230" s="315"/>
      <c r="D230" s="315"/>
      <c r="E230" s="315"/>
      <c r="F230" s="315"/>
      <c r="G230" s="315"/>
      <c r="H230" s="315"/>
      <c r="I230" s="316"/>
      <c r="J230" s="317"/>
      <c r="K230" s="318"/>
    </row>
    <row r="231" spans="1:11" s="309" customFormat="1" ht="13.8">
      <c r="A231" s="315"/>
      <c r="B231" s="315"/>
      <c r="C231" s="315"/>
      <c r="D231" s="315"/>
      <c r="E231" s="315"/>
      <c r="F231" s="315"/>
      <c r="G231" s="315"/>
      <c r="H231" s="315"/>
      <c r="I231" s="316"/>
      <c r="J231" s="317"/>
      <c r="K231" s="318"/>
    </row>
    <row r="232" spans="1:11" s="309" customFormat="1" ht="13.8">
      <c r="A232" s="315"/>
      <c r="B232" s="315"/>
      <c r="C232" s="315"/>
      <c r="D232" s="315"/>
      <c r="E232" s="315"/>
      <c r="F232" s="315"/>
      <c r="G232" s="315"/>
      <c r="H232" s="315"/>
      <c r="I232" s="316"/>
      <c r="J232" s="317"/>
      <c r="K232" s="318"/>
    </row>
    <row r="233" spans="1:11" s="309" customFormat="1" ht="13.8">
      <c r="A233" s="315"/>
      <c r="B233" s="315"/>
      <c r="C233" s="315"/>
      <c r="D233" s="315"/>
      <c r="E233" s="315"/>
      <c r="F233" s="315"/>
      <c r="G233" s="315"/>
      <c r="H233" s="315"/>
      <c r="I233" s="316"/>
      <c r="J233" s="317"/>
      <c r="K233" s="318"/>
    </row>
    <row r="234" spans="1:11" s="309" customFormat="1" ht="13.8">
      <c r="A234" s="315"/>
      <c r="B234" s="315"/>
      <c r="C234" s="315"/>
      <c r="D234" s="315"/>
      <c r="E234" s="315"/>
      <c r="F234" s="315"/>
      <c r="G234" s="315"/>
      <c r="H234" s="315"/>
      <c r="I234" s="316"/>
      <c r="J234" s="317"/>
      <c r="K234" s="318"/>
    </row>
    <row r="235" spans="1:11" s="309" customFormat="1" ht="13.8">
      <c r="A235" s="315"/>
      <c r="B235" s="315"/>
      <c r="C235" s="315"/>
      <c r="D235" s="315"/>
      <c r="E235" s="315"/>
      <c r="F235" s="315"/>
      <c r="G235" s="315"/>
      <c r="H235" s="315"/>
      <c r="I235" s="316"/>
      <c r="J235" s="317"/>
      <c r="K235" s="318"/>
    </row>
    <row r="236" spans="1:11" s="309" customFormat="1" ht="13.8">
      <c r="A236" s="315"/>
      <c r="B236" s="315"/>
      <c r="C236" s="315"/>
      <c r="D236" s="315"/>
      <c r="E236" s="315"/>
      <c r="F236" s="315"/>
      <c r="G236" s="315"/>
      <c r="H236" s="315"/>
      <c r="I236" s="316"/>
      <c r="J236" s="317"/>
      <c r="K236" s="318"/>
    </row>
    <row r="237" spans="1:11" s="309" customFormat="1" ht="13.8">
      <c r="A237" s="315"/>
      <c r="B237" s="315"/>
      <c r="C237" s="315"/>
      <c r="D237" s="315"/>
      <c r="E237" s="315"/>
      <c r="F237" s="315"/>
      <c r="G237" s="315"/>
      <c r="H237" s="315"/>
      <c r="I237" s="316"/>
      <c r="J237" s="317"/>
      <c r="K237" s="318"/>
    </row>
    <row r="238" spans="1:11" s="309" customFormat="1" ht="13.8">
      <c r="A238" s="315"/>
      <c r="B238" s="315"/>
      <c r="C238" s="315"/>
      <c r="D238" s="315"/>
      <c r="E238" s="315"/>
      <c r="F238" s="315"/>
      <c r="G238" s="315"/>
      <c r="H238" s="315"/>
      <c r="I238" s="316"/>
      <c r="J238" s="317"/>
      <c r="K238" s="318"/>
    </row>
    <row r="239" spans="1:11" s="309" customFormat="1" ht="13.8">
      <c r="A239" s="315"/>
      <c r="B239" s="315"/>
      <c r="C239" s="315"/>
      <c r="D239" s="315"/>
      <c r="E239" s="315"/>
      <c r="F239" s="315"/>
      <c r="G239" s="315"/>
      <c r="H239" s="315"/>
      <c r="I239" s="316"/>
      <c r="J239" s="317"/>
      <c r="K239" s="318"/>
    </row>
    <row r="240" spans="1:11" s="309" customFormat="1" ht="13.8">
      <c r="A240" s="315"/>
      <c r="B240" s="315"/>
      <c r="C240" s="315"/>
      <c r="D240" s="315"/>
      <c r="E240" s="315"/>
      <c r="F240" s="315"/>
      <c r="G240" s="315"/>
      <c r="H240" s="315"/>
      <c r="I240" s="316"/>
      <c r="J240" s="317"/>
      <c r="K240" s="318"/>
    </row>
    <row r="241" spans="1:11" s="309" customFormat="1" ht="13.8">
      <c r="A241" s="315"/>
      <c r="B241" s="315"/>
      <c r="C241" s="315"/>
      <c r="D241" s="315"/>
      <c r="E241" s="315"/>
      <c r="F241" s="315"/>
      <c r="G241" s="315"/>
      <c r="H241" s="315"/>
      <c r="I241" s="316"/>
      <c r="J241" s="317"/>
      <c r="K241" s="318"/>
    </row>
    <row r="242" spans="1:11" s="309" customFormat="1" ht="13.8">
      <c r="A242" s="315"/>
      <c r="B242" s="315"/>
      <c r="C242" s="315"/>
      <c r="D242" s="315"/>
      <c r="E242" s="315"/>
      <c r="F242" s="315"/>
      <c r="G242" s="315"/>
      <c r="H242" s="315"/>
      <c r="I242" s="316"/>
      <c r="J242" s="317"/>
      <c r="K242" s="318"/>
    </row>
    <row r="243" spans="1:11" s="309" customFormat="1" ht="13.8">
      <c r="A243" s="315"/>
      <c r="B243" s="315"/>
      <c r="C243" s="315"/>
      <c r="D243" s="315"/>
      <c r="E243" s="315"/>
      <c r="F243" s="315"/>
      <c r="G243" s="315"/>
      <c r="H243" s="315"/>
      <c r="I243" s="316"/>
      <c r="J243" s="317"/>
      <c r="K243" s="318"/>
    </row>
    <row r="244" spans="1:11" s="309" customFormat="1" ht="13.8">
      <c r="A244" s="315"/>
      <c r="B244" s="315"/>
      <c r="C244" s="315"/>
      <c r="D244" s="315"/>
      <c r="E244" s="315"/>
      <c r="F244" s="315"/>
      <c r="G244" s="315"/>
      <c r="H244" s="315"/>
      <c r="I244" s="316"/>
      <c r="J244" s="317"/>
      <c r="K244" s="318"/>
    </row>
    <row r="245" spans="1:11" s="309" customFormat="1" ht="13.8">
      <c r="A245" s="315"/>
      <c r="B245" s="315"/>
      <c r="C245" s="315"/>
      <c r="D245" s="315"/>
      <c r="E245" s="315"/>
      <c r="F245" s="315"/>
      <c r="G245" s="315"/>
      <c r="H245" s="315"/>
      <c r="I245" s="316"/>
      <c r="J245" s="317"/>
      <c r="K245" s="318"/>
    </row>
    <row r="246" spans="1:11" s="309" customFormat="1" ht="13.8">
      <c r="A246" s="315"/>
      <c r="B246" s="315"/>
      <c r="C246" s="315"/>
      <c r="D246" s="315"/>
      <c r="E246" s="315"/>
      <c r="F246" s="315"/>
      <c r="G246" s="315"/>
      <c r="H246" s="315"/>
      <c r="I246" s="316"/>
      <c r="J246" s="317"/>
      <c r="K246" s="318"/>
    </row>
    <row r="247" spans="1:11" s="309" customFormat="1" ht="13.8">
      <c r="A247" s="315"/>
      <c r="B247" s="315"/>
      <c r="C247" s="315"/>
      <c r="D247" s="315"/>
      <c r="E247" s="315"/>
      <c r="F247" s="315"/>
      <c r="G247" s="315"/>
      <c r="H247" s="315"/>
      <c r="I247" s="316"/>
      <c r="J247" s="317"/>
      <c r="K247" s="318"/>
    </row>
    <row r="248" spans="1:11" s="309" customFormat="1" ht="13.8">
      <c r="A248" s="315"/>
      <c r="B248" s="315"/>
      <c r="C248" s="315"/>
      <c r="D248" s="315"/>
      <c r="E248" s="315"/>
      <c r="F248" s="315"/>
      <c r="G248" s="315"/>
      <c r="H248" s="315"/>
      <c r="I248" s="316"/>
      <c r="J248" s="317"/>
      <c r="K248" s="318"/>
    </row>
    <row r="249" spans="1:11" s="309" customFormat="1" ht="13.8">
      <c r="A249" s="315"/>
      <c r="B249" s="315"/>
      <c r="C249" s="315"/>
      <c r="D249" s="315"/>
      <c r="E249" s="315"/>
      <c r="F249" s="315"/>
      <c r="G249" s="315"/>
      <c r="H249" s="315"/>
      <c r="I249" s="316"/>
      <c r="J249" s="317"/>
      <c r="K249" s="318"/>
    </row>
    <row r="250" spans="1:11" s="309" customFormat="1" ht="13.8">
      <c r="A250" s="315"/>
      <c r="B250" s="315"/>
      <c r="C250" s="315"/>
      <c r="D250" s="315"/>
      <c r="E250" s="315"/>
      <c r="F250" s="315"/>
      <c r="G250" s="315"/>
      <c r="H250" s="315"/>
      <c r="I250" s="316"/>
      <c r="J250" s="317"/>
      <c r="K250" s="318"/>
    </row>
    <row r="251" spans="1:11" s="309" customFormat="1" ht="13.8">
      <c r="A251" s="315"/>
      <c r="B251" s="315"/>
      <c r="C251" s="315"/>
      <c r="D251" s="315"/>
      <c r="E251" s="315"/>
      <c r="F251" s="315"/>
      <c r="G251" s="315"/>
      <c r="H251" s="315"/>
      <c r="I251" s="316"/>
      <c r="J251" s="317"/>
      <c r="K251" s="318"/>
    </row>
    <row r="252" spans="1:11" s="309" customFormat="1" ht="13.8">
      <c r="A252" s="315"/>
      <c r="B252" s="315"/>
      <c r="C252" s="315"/>
      <c r="D252" s="315"/>
      <c r="E252" s="315"/>
      <c r="F252" s="315"/>
      <c r="G252" s="315"/>
      <c r="H252" s="315"/>
      <c r="I252" s="316"/>
      <c r="J252" s="317"/>
      <c r="K252" s="318"/>
    </row>
    <row r="253" spans="1:11" s="309" customFormat="1" ht="13.8">
      <c r="A253" s="315"/>
      <c r="B253" s="315"/>
      <c r="C253" s="315"/>
      <c r="D253" s="315"/>
      <c r="E253" s="315"/>
      <c r="F253" s="315"/>
      <c r="G253" s="315"/>
      <c r="H253" s="315"/>
      <c r="I253" s="316"/>
      <c r="J253" s="317"/>
      <c r="K253" s="318"/>
    </row>
    <row r="254" spans="1:11" s="309" customFormat="1" ht="13.8">
      <c r="A254" s="315"/>
      <c r="B254" s="315"/>
      <c r="C254" s="315"/>
      <c r="D254" s="315"/>
      <c r="E254" s="315"/>
      <c r="F254" s="315"/>
      <c r="G254" s="315"/>
      <c r="H254" s="315"/>
      <c r="I254" s="316"/>
      <c r="J254" s="317"/>
      <c r="K254" s="318"/>
    </row>
    <row r="255" spans="1:11" s="309" customFormat="1" ht="13.8">
      <c r="A255" s="315"/>
      <c r="B255" s="315"/>
      <c r="C255" s="315"/>
      <c r="D255" s="315"/>
      <c r="E255" s="315"/>
      <c r="F255" s="315"/>
      <c r="G255" s="315"/>
      <c r="H255" s="315"/>
      <c r="I255" s="316"/>
      <c r="J255" s="317"/>
      <c r="K255" s="318"/>
    </row>
    <row r="256" spans="1:11" s="309" customFormat="1" ht="13.8">
      <c r="A256" s="315"/>
      <c r="B256" s="315"/>
      <c r="C256" s="315"/>
      <c r="D256" s="315"/>
      <c r="E256" s="315"/>
      <c r="F256" s="315"/>
      <c r="G256" s="315"/>
      <c r="H256" s="315"/>
      <c r="I256" s="316"/>
      <c r="J256" s="317"/>
      <c r="K256" s="318"/>
    </row>
    <row r="257" spans="1:11" s="309" customFormat="1" ht="13.8">
      <c r="A257" s="315"/>
      <c r="B257" s="315"/>
      <c r="C257" s="315"/>
      <c r="D257" s="315"/>
      <c r="E257" s="315"/>
      <c r="F257" s="315"/>
      <c r="G257" s="315"/>
      <c r="H257" s="315"/>
      <c r="I257" s="316"/>
      <c r="J257" s="317"/>
      <c r="K257" s="318"/>
    </row>
    <row r="258" spans="1:11" s="309" customFormat="1" ht="13.8">
      <c r="A258" s="315"/>
      <c r="B258" s="315"/>
      <c r="C258" s="315"/>
      <c r="D258" s="315"/>
      <c r="E258" s="315"/>
      <c r="F258" s="315"/>
      <c r="G258" s="315"/>
      <c r="H258" s="315"/>
      <c r="I258" s="316"/>
      <c r="J258" s="317"/>
      <c r="K258" s="318"/>
    </row>
    <row r="259" spans="1:11" s="309" customFormat="1" ht="13.8">
      <c r="A259" s="315"/>
      <c r="B259" s="315"/>
      <c r="C259" s="315"/>
      <c r="D259" s="315"/>
      <c r="E259" s="315"/>
      <c r="F259" s="315"/>
      <c r="G259" s="315"/>
      <c r="H259" s="315"/>
      <c r="I259" s="316"/>
      <c r="J259" s="317"/>
      <c r="K259" s="318"/>
    </row>
    <row r="260" spans="1:11" s="309" customFormat="1" ht="13.8">
      <c r="A260" s="315"/>
      <c r="B260" s="315"/>
      <c r="C260" s="315"/>
      <c r="D260" s="315"/>
      <c r="E260" s="315"/>
      <c r="F260" s="315"/>
      <c r="G260" s="315"/>
      <c r="H260" s="315"/>
      <c r="I260" s="316"/>
      <c r="J260" s="317"/>
      <c r="K260" s="318"/>
    </row>
    <row r="261" spans="1:11" s="309" customFormat="1" ht="13.8">
      <c r="A261" s="315"/>
      <c r="B261" s="315"/>
      <c r="C261" s="315"/>
      <c r="D261" s="315"/>
      <c r="E261" s="315"/>
      <c r="F261" s="315"/>
      <c r="G261" s="315"/>
      <c r="H261" s="315"/>
      <c r="I261" s="316"/>
      <c r="J261" s="317"/>
      <c r="K261" s="318"/>
    </row>
    <row r="262" spans="1:11" s="309" customFormat="1" ht="13.8">
      <c r="A262" s="315"/>
      <c r="B262" s="315"/>
      <c r="C262" s="315"/>
      <c r="D262" s="315"/>
      <c r="E262" s="315"/>
      <c r="F262" s="315"/>
      <c r="G262" s="315"/>
      <c r="H262" s="315"/>
      <c r="I262" s="316"/>
      <c r="J262" s="317"/>
      <c r="K262" s="318"/>
    </row>
    <row r="263" spans="1:11" s="309" customFormat="1" ht="13.8">
      <c r="A263" s="315"/>
      <c r="B263" s="315"/>
      <c r="C263" s="315"/>
      <c r="D263" s="315"/>
      <c r="E263" s="315"/>
      <c r="F263" s="315"/>
      <c r="G263" s="315"/>
      <c r="H263" s="315"/>
      <c r="I263" s="316"/>
      <c r="J263" s="317"/>
      <c r="K263" s="318"/>
    </row>
    <row r="264" spans="1:11" s="309" customFormat="1" ht="13.8">
      <c r="A264" s="315"/>
      <c r="B264" s="315"/>
      <c r="C264" s="315"/>
      <c r="D264" s="315"/>
      <c r="E264" s="315"/>
      <c r="F264" s="315"/>
      <c r="G264" s="315"/>
      <c r="H264" s="315"/>
      <c r="I264" s="316"/>
      <c r="J264" s="317"/>
      <c r="K264" s="318"/>
    </row>
    <row r="265" spans="1:11" s="309" customFormat="1" ht="13.8">
      <c r="A265" s="315"/>
      <c r="B265" s="315"/>
      <c r="C265" s="315"/>
      <c r="D265" s="315"/>
      <c r="E265" s="315"/>
      <c r="F265" s="315"/>
      <c r="G265" s="315"/>
      <c r="H265" s="315"/>
      <c r="I265" s="316"/>
      <c r="J265" s="317"/>
      <c r="K265" s="318"/>
    </row>
    <row r="266" spans="1:11" s="309" customFormat="1" ht="13.8">
      <c r="A266" s="315"/>
      <c r="B266" s="315"/>
      <c r="C266" s="315"/>
      <c r="D266" s="315"/>
      <c r="E266" s="315"/>
      <c r="F266" s="315"/>
      <c r="G266" s="315"/>
      <c r="H266" s="315"/>
      <c r="I266" s="316"/>
      <c r="J266" s="317"/>
      <c r="K266" s="318"/>
    </row>
    <row r="267" spans="1:11" s="309" customFormat="1" ht="13.8">
      <c r="A267" s="315"/>
      <c r="B267" s="315"/>
      <c r="C267" s="315"/>
      <c r="D267" s="315"/>
      <c r="E267" s="315"/>
      <c r="F267" s="315"/>
      <c r="G267" s="315"/>
      <c r="H267" s="315"/>
      <c r="I267" s="316"/>
      <c r="J267" s="317"/>
      <c r="K267" s="318"/>
    </row>
    <row r="268" spans="1:11" s="309" customFormat="1" ht="13.8">
      <c r="A268" s="315"/>
      <c r="B268" s="315"/>
      <c r="C268" s="315"/>
      <c r="D268" s="315"/>
      <c r="E268" s="315"/>
      <c r="F268" s="315"/>
      <c r="G268" s="315"/>
      <c r="H268" s="315"/>
      <c r="I268" s="316"/>
      <c r="J268" s="317"/>
      <c r="K268" s="318"/>
    </row>
    <row r="269" spans="1:11" s="309" customFormat="1" ht="13.8">
      <c r="A269" s="315"/>
      <c r="B269" s="315"/>
      <c r="C269" s="315"/>
      <c r="D269" s="315"/>
      <c r="E269" s="315"/>
      <c r="F269" s="315"/>
      <c r="G269" s="315"/>
      <c r="H269" s="315"/>
      <c r="I269" s="316"/>
      <c r="J269" s="317"/>
      <c r="K269" s="318"/>
    </row>
    <row r="270" spans="1:11" s="309" customFormat="1" ht="13.8">
      <c r="A270" s="315"/>
      <c r="B270" s="315"/>
      <c r="C270" s="315"/>
      <c r="D270" s="315"/>
      <c r="E270" s="315"/>
      <c r="F270" s="315"/>
      <c r="G270" s="315"/>
      <c r="H270" s="315"/>
      <c r="I270" s="316"/>
      <c r="J270" s="317"/>
      <c r="K270" s="318"/>
    </row>
    <row r="271" spans="1:11" s="309" customFormat="1" ht="13.8">
      <c r="A271" s="315"/>
      <c r="B271" s="315"/>
      <c r="C271" s="315"/>
      <c r="D271" s="315"/>
      <c r="E271" s="315"/>
      <c r="F271" s="315"/>
      <c r="G271" s="315"/>
      <c r="H271" s="315"/>
      <c r="I271" s="316"/>
      <c r="J271" s="317"/>
      <c r="K271" s="318"/>
    </row>
    <row r="272" spans="1:11" s="309" customFormat="1" ht="13.8">
      <c r="A272" s="315"/>
      <c r="B272" s="315"/>
      <c r="C272" s="315"/>
      <c r="D272" s="315"/>
      <c r="E272" s="315"/>
      <c r="F272" s="315"/>
      <c r="G272" s="315"/>
      <c r="H272" s="315"/>
      <c r="I272" s="316"/>
      <c r="J272" s="317"/>
      <c r="K272" s="318"/>
    </row>
    <row r="273" spans="1:11" s="309" customFormat="1" ht="13.8">
      <c r="A273" s="315"/>
      <c r="B273" s="315"/>
      <c r="C273" s="315"/>
      <c r="D273" s="315"/>
      <c r="E273" s="315"/>
      <c r="F273" s="315"/>
      <c r="G273" s="315"/>
      <c r="H273" s="315"/>
      <c r="I273" s="316"/>
      <c r="J273" s="317"/>
      <c r="K273" s="318"/>
    </row>
    <row r="274" spans="1:11" s="309" customFormat="1" ht="13.8">
      <c r="A274" s="315"/>
      <c r="B274" s="315"/>
      <c r="C274" s="315"/>
      <c r="D274" s="315"/>
      <c r="E274" s="315"/>
      <c r="F274" s="315"/>
      <c r="G274" s="315"/>
      <c r="H274" s="315"/>
      <c r="I274" s="316"/>
      <c r="J274" s="317"/>
      <c r="K274" s="318"/>
    </row>
    <row r="275" spans="1:11" s="309" customFormat="1" ht="13.8">
      <c r="A275" s="315"/>
      <c r="B275" s="315"/>
      <c r="C275" s="315"/>
      <c r="D275" s="315"/>
      <c r="E275" s="315"/>
      <c r="F275" s="315"/>
      <c r="G275" s="315"/>
      <c r="H275" s="315"/>
      <c r="I275" s="316"/>
      <c r="J275" s="317"/>
      <c r="K275" s="318"/>
    </row>
    <row r="276" spans="1:11" s="309" customFormat="1" ht="13.8">
      <c r="A276" s="315"/>
      <c r="B276" s="315"/>
      <c r="C276" s="315"/>
      <c r="D276" s="315"/>
      <c r="E276" s="315"/>
      <c r="F276" s="315"/>
      <c r="G276" s="315"/>
      <c r="H276" s="315"/>
      <c r="I276" s="316"/>
      <c r="J276" s="317"/>
      <c r="K276" s="318"/>
    </row>
    <row r="277" spans="1:11" s="309" customFormat="1" ht="13.8">
      <c r="A277" s="315"/>
      <c r="B277" s="315"/>
      <c r="C277" s="315"/>
      <c r="D277" s="315"/>
      <c r="E277" s="315"/>
      <c r="F277" s="315"/>
      <c r="G277" s="315"/>
      <c r="H277" s="315"/>
      <c r="I277" s="316"/>
      <c r="J277" s="317"/>
      <c r="K277" s="318"/>
    </row>
    <row r="278" spans="1:11" s="309" customFormat="1" ht="13.8">
      <c r="A278" s="315"/>
      <c r="B278" s="315"/>
      <c r="C278" s="315"/>
      <c r="D278" s="315"/>
      <c r="E278" s="315"/>
      <c r="F278" s="315"/>
      <c r="G278" s="315"/>
      <c r="H278" s="315"/>
      <c r="I278" s="316"/>
      <c r="J278" s="317"/>
      <c r="K278" s="318"/>
    </row>
    <row r="279" spans="1:11" s="309" customFormat="1" ht="13.8">
      <c r="A279" s="315"/>
      <c r="B279" s="315"/>
      <c r="C279" s="315"/>
      <c r="D279" s="315"/>
      <c r="E279" s="315"/>
      <c r="F279" s="315"/>
      <c r="G279" s="315"/>
      <c r="H279" s="315"/>
      <c r="I279" s="316"/>
      <c r="J279" s="317"/>
      <c r="K279" s="318"/>
    </row>
    <row r="280" spans="1:11" s="309" customFormat="1" ht="13.8">
      <c r="A280" s="315"/>
      <c r="B280" s="315"/>
      <c r="C280" s="315"/>
      <c r="D280" s="315"/>
      <c r="E280" s="315"/>
      <c r="F280" s="315"/>
      <c r="G280" s="315"/>
      <c r="H280" s="315"/>
      <c r="I280" s="316"/>
      <c r="J280" s="317"/>
      <c r="K280" s="318"/>
    </row>
    <row r="281" spans="1:11" s="309" customFormat="1" ht="13.8">
      <c r="A281" s="315"/>
      <c r="B281" s="315"/>
      <c r="C281" s="315"/>
      <c r="D281" s="315"/>
      <c r="E281" s="315"/>
      <c r="F281" s="315"/>
      <c r="G281" s="315"/>
      <c r="H281" s="315"/>
      <c r="I281" s="316"/>
      <c r="J281" s="317"/>
      <c r="K281" s="318"/>
    </row>
    <row r="282" spans="1:11" s="309" customFormat="1" ht="13.8">
      <c r="A282" s="315"/>
      <c r="B282" s="315"/>
      <c r="C282" s="315"/>
      <c r="D282" s="315"/>
      <c r="E282" s="315"/>
      <c r="F282" s="315"/>
      <c r="G282" s="315"/>
      <c r="H282" s="315"/>
      <c r="I282" s="316"/>
      <c r="J282" s="317"/>
      <c r="K282" s="318"/>
    </row>
    <row r="283" spans="1:11" s="309" customFormat="1" ht="13.8">
      <c r="A283" s="315"/>
      <c r="B283" s="315"/>
      <c r="C283" s="315"/>
      <c r="D283" s="315"/>
      <c r="E283" s="315"/>
      <c r="F283" s="315"/>
      <c r="G283" s="315"/>
      <c r="H283" s="315"/>
      <c r="I283" s="316"/>
      <c r="J283" s="317"/>
      <c r="K283" s="318"/>
    </row>
    <row r="284" spans="1:11" s="309" customFormat="1" ht="13.8">
      <c r="A284" s="315"/>
      <c r="B284" s="315"/>
      <c r="C284" s="315"/>
      <c r="D284" s="315"/>
      <c r="E284" s="315"/>
      <c r="F284" s="315"/>
      <c r="G284" s="315"/>
      <c r="H284" s="315"/>
      <c r="I284" s="316"/>
      <c r="J284" s="317"/>
      <c r="K284" s="318"/>
    </row>
    <row r="285" spans="1:11" s="309" customFormat="1" ht="13.8">
      <c r="A285" s="315"/>
      <c r="B285" s="315"/>
      <c r="C285" s="315"/>
      <c r="D285" s="315"/>
      <c r="E285" s="315"/>
      <c r="F285" s="315"/>
      <c r="G285" s="315"/>
      <c r="H285" s="315"/>
      <c r="I285" s="316"/>
      <c r="J285" s="317"/>
      <c r="K285" s="318"/>
    </row>
    <row r="286" spans="1:11" s="309" customFormat="1" ht="13.8">
      <c r="A286" s="315"/>
      <c r="B286" s="315"/>
      <c r="C286" s="315"/>
      <c r="D286" s="315"/>
      <c r="E286" s="315"/>
      <c r="F286" s="315"/>
      <c r="G286" s="315"/>
      <c r="H286" s="315"/>
      <c r="I286" s="316"/>
      <c r="J286" s="317"/>
      <c r="K286" s="318"/>
    </row>
    <row r="287" spans="1:11" s="309" customFormat="1" ht="13.8">
      <c r="A287" s="315"/>
      <c r="B287" s="315"/>
      <c r="C287" s="315"/>
      <c r="D287" s="315"/>
      <c r="E287" s="315"/>
      <c r="F287" s="315"/>
      <c r="G287" s="315"/>
      <c r="H287" s="315"/>
      <c r="I287" s="316"/>
      <c r="J287" s="317"/>
      <c r="K287" s="318"/>
    </row>
    <row r="288" spans="1:11" s="309" customFormat="1" ht="13.8">
      <c r="A288" s="315"/>
      <c r="B288" s="315"/>
      <c r="C288" s="315"/>
      <c r="D288" s="315"/>
      <c r="E288" s="315"/>
      <c r="F288" s="315"/>
      <c r="G288" s="315"/>
      <c r="H288" s="315"/>
      <c r="I288" s="316"/>
      <c r="J288" s="317"/>
      <c r="K288" s="318"/>
    </row>
    <row r="289" spans="1:11" s="309" customFormat="1" ht="13.8">
      <c r="A289" s="315"/>
      <c r="B289" s="315"/>
      <c r="C289" s="315"/>
      <c r="D289" s="315"/>
      <c r="E289" s="315"/>
      <c r="F289" s="315"/>
      <c r="G289" s="315"/>
      <c r="H289" s="315"/>
      <c r="I289" s="316"/>
      <c r="J289" s="317"/>
      <c r="K289" s="318"/>
    </row>
    <row r="290" spans="1:11" s="309" customFormat="1" ht="13.8">
      <c r="A290" s="315"/>
      <c r="B290" s="315"/>
      <c r="C290" s="315"/>
      <c r="D290" s="315"/>
      <c r="E290" s="315"/>
      <c r="F290" s="315"/>
      <c r="G290" s="315"/>
      <c r="H290" s="315"/>
      <c r="I290" s="316"/>
      <c r="J290" s="317"/>
      <c r="K290" s="318"/>
    </row>
    <row r="291" spans="1:11" s="309" customFormat="1" ht="13.8">
      <c r="A291" s="315"/>
      <c r="B291" s="315"/>
      <c r="C291" s="315"/>
      <c r="D291" s="315"/>
      <c r="E291" s="315"/>
      <c r="F291" s="315"/>
      <c r="G291" s="315"/>
      <c r="H291" s="315"/>
      <c r="I291" s="316"/>
      <c r="J291" s="317"/>
      <c r="K291" s="318"/>
    </row>
    <row r="292" spans="1:11" s="309" customFormat="1" ht="13.8">
      <c r="A292" s="315"/>
      <c r="B292" s="315"/>
      <c r="C292" s="315"/>
      <c r="D292" s="315"/>
      <c r="E292" s="315"/>
      <c r="F292" s="315"/>
      <c r="G292" s="315"/>
      <c r="H292" s="315"/>
      <c r="I292" s="316"/>
      <c r="J292" s="317"/>
      <c r="K292" s="318"/>
    </row>
    <row r="293" spans="1:11" s="309" customFormat="1" ht="13.8">
      <c r="A293" s="315"/>
      <c r="B293" s="315"/>
      <c r="C293" s="315"/>
      <c r="D293" s="315"/>
      <c r="E293" s="315"/>
      <c r="F293" s="315"/>
      <c r="G293" s="315"/>
      <c r="H293" s="315"/>
      <c r="I293" s="316"/>
      <c r="J293" s="317"/>
      <c r="K293" s="318"/>
    </row>
    <row r="294" spans="1:11" s="309" customFormat="1" ht="13.8">
      <c r="A294" s="315"/>
      <c r="B294" s="315"/>
      <c r="C294" s="315"/>
      <c r="D294" s="315"/>
      <c r="E294" s="315"/>
      <c r="F294" s="315"/>
      <c r="G294" s="315"/>
      <c r="H294" s="315"/>
      <c r="I294" s="316"/>
      <c r="J294" s="317"/>
      <c r="K294" s="318"/>
    </row>
    <row r="295" spans="1:11" s="309" customFormat="1" ht="13.8">
      <c r="A295" s="315"/>
      <c r="B295" s="315"/>
      <c r="C295" s="315"/>
      <c r="D295" s="315"/>
      <c r="E295" s="315"/>
      <c r="F295" s="315"/>
      <c r="G295" s="315"/>
      <c r="H295" s="315"/>
      <c r="I295" s="316"/>
      <c r="J295" s="317"/>
      <c r="K295" s="318"/>
    </row>
    <row r="296" spans="1:11" s="309" customFormat="1" ht="13.8">
      <c r="A296" s="315"/>
      <c r="B296" s="315"/>
      <c r="C296" s="315"/>
      <c r="D296" s="315"/>
      <c r="E296" s="315"/>
      <c r="F296" s="315"/>
      <c r="G296" s="315"/>
      <c r="H296" s="315"/>
      <c r="I296" s="316"/>
      <c r="J296" s="317"/>
      <c r="K296" s="318"/>
    </row>
    <row r="297" spans="1:11" s="309" customFormat="1" ht="13.8">
      <c r="A297" s="315"/>
      <c r="B297" s="315"/>
      <c r="C297" s="315"/>
      <c r="D297" s="315"/>
      <c r="E297" s="315"/>
      <c r="F297" s="315"/>
      <c r="G297" s="315"/>
      <c r="H297" s="315"/>
      <c r="I297" s="316"/>
      <c r="J297" s="317"/>
      <c r="K297" s="318"/>
    </row>
    <row r="298" spans="1:11" s="309" customFormat="1" ht="13.8">
      <c r="A298" s="315"/>
      <c r="B298" s="315"/>
      <c r="C298" s="315"/>
      <c r="D298" s="315"/>
      <c r="E298" s="315"/>
      <c r="F298" s="315"/>
      <c r="G298" s="315"/>
      <c r="H298" s="315"/>
      <c r="I298" s="316"/>
      <c r="J298" s="317"/>
      <c r="K298" s="318"/>
    </row>
    <row r="299" spans="1:11" s="309" customFormat="1" ht="13.8">
      <c r="A299" s="315"/>
      <c r="B299" s="315"/>
      <c r="C299" s="315"/>
      <c r="D299" s="315"/>
      <c r="E299" s="315"/>
      <c r="F299" s="315"/>
      <c r="G299" s="315"/>
      <c r="H299" s="315"/>
      <c r="I299" s="316"/>
      <c r="J299" s="317"/>
      <c r="K299" s="318"/>
    </row>
    <row r="300" spans="1:11" s="309" customFormat="1" ht="13.8">
      <c r="A300" s="315"/>
      <c r="B300" s="315"/>
      <c r="C300" s="315"/>
      <c r="D300" s="315"/>
      <c r="E300" s="315"/>
      <c r="F300" s="315"/>
      <c r="G300" s="315"/>
      <c r="H300" s="315"/>
      <c r="I300" s="316"/>
      <c r="J300" s="317"/>
      <c r="K300" s="318"/>
    </row>
    <row r="301" spans="1:11" s="309" customFormat="1" ht="13.8">
      <c r="A301" s="315"/>
      <c r="B301" s="315"/>
      <c r="C301" s="315"/>
      <c r="D301" s="315"/>
      <c r="E301" s="315"/>
      <c r="F301" s="315"/>
      <c r="G301" s="315"/>
      <c r="H301" s="315"/>
      <c r="I301" s="316"/>
      <c r="J301" s="317"/>
      <c r="K301" s="318"/>
    </row>
    <row r="302" spans="1:11" s="309" customFormat="1" ht="13.8">
      <c r="A302" s="315"/>
      <c r="B302" s="315"/>
      <c r="C302" s="315"/>
      <c r="D302" s="315"/>
      <c r="E302" s="315"/>
      <c r="F302" s="315"/>
      <c r="G302" s="315"/>
      <c r="H302" s="315"/>
      <c r="I302" s="316"/>
      <c r="J302" s="317"/>
      <c r="K302" s="318"/>
    </row>
    <row r="303" spans="1:11" s="309" customFormat="1" ht="13.8">
      <c r="A303" s="315"/>
      <c r="B303" s="315"/>
      <c r="C303" s="315"/>
      <c r="D303" s="315"/>
      <c r="E303" s="315"/>
      <c r="F303" s="315"/>
      <c r="G303" s="315"/>
      <c r="H303" s="315"/>
      <c r="I303" s="316"/>
      <c r="J303" s="317"/>
      <c r="K303" s="318"/>
    </row>
    <row r="304" spans="1:11" s="309" customFormat="1" ht="13.8">
      <c r="A304" s="315"/>
      <c r="B304" s="315"/>
      <c r="C304" s="315"/>
      <c r="D304" s="315"/>
      <c r="E304" s="315"/>
      <c r="F304" s="315"/>
      <c r="G304" s="315"/>
      <c r="H304" s="315"/>
      <c r="I304" s="316"/>
      <c r="J304" s="317"/>
      <c r="K304" s="318"/>
    </row>
    <row r="305" spans="1:11" s="309" customFormat="1" ht="13.8">
      <c r="A305" s="315"/>
      <c r="B305" s="315"/>
      <c r="C305" s="315"/>
      <c r="D305" s="315"/>
      <c r="E305" s="315"/>
      <c r="F305" s="315"/>
      <c r="G305" s="315"/>
      <c r="H305" s="315"/>
      <c r="I305" s="316"/>
      <c r="J305" s="317"/>
      <c r="K305" s="318"/>
    </row>
    <row r="306" spans="1:11" s="309" customFormat="1" ht="13.8">
      <c r="A306" s="315"/>
      <c r="B306" s="315"/>
      <c r="C306" s="315"/>
      <c r="D306" s="315"/>
      <c r="E306" s="315"/>
      <c r="F306" s="315"/>
      <c r="G306" s="315"/>
      <c r="H306" s="315"/>
      <c r="I306" s="316"/>
      <c r="J306" s="317"/>
      <c r="K306" s="318"/>
    </row>
    <row r="307" spans="1:11" s="309" customFormat="1" ht="13.8">
      <c r="A307" s="315"/>
      <c r="B307" s="315"/>
      <c r="C307" s="315"/>
      <c r="D307" s="315"/>
      <c r="E307" s="315"/>
      <c r="F307" s="315"/>
      <c r="G307" s="315"/>
      <c r="H307" s="315"/>
      <c r="I307" s="316"/>
      <c r="J307" s="317"/>
      <c r="K307" s="318"/>
    </row>
    <row r="308" spans="1:11" s="309" customFormat="1" ht="13.8">
      <c r="A308" s="315"/>
      <c r="B308" s="315"/>
      <c r="C308" s="315"/>
      <c r="D308" s="315"/>
      <c r="E308" s="315"/>
      <c r="F308" s="315"/>
      <c r="G308" s="315"/>
      <c r="H308" s="315"/>
      <c r="I308" s="316"/>
      <c r="J308" s="317"/>
      <c r="K308" s="318"/>
    </row>
    <row r="309" spans="1:11" s="309" customFormat="1" ht="13.8">
      <c r="A309" s="315"/>
      <c r="B309" s="315"/>
      <c r="C309" s="315"/>
      <c r="D309" s="315"/>
      <c r="E309" s="315"/>
      <c r="F309" s="315"/>
      <c r="G309" s="315"/>
      <c r="H309" s="315"/>
      <c r="I309" s="316"/>
      <c r="J309" s="317"/>
      <c r="K309" s="318"/>
    </row>
    <row r="310" spans="1:11" s="309" customFormat="1" ht="13.8">
      <c r="A310" s="315"/>
      <c r="B310" s="315"/>
      <c r="C310" s="315"/>
      <c r="D310" s="315"/>
      <c r="E310" s="315"/>
      <c r="F310" s="315"/>
      <c r="G310" s="315"/>
      <c r="H310" s="315"/>
      <c r="I310" s="316"/>
      <c r="J310" s="317"/>
      <c r="K310" s="318"/>
    </row>
    <row r="311" spans="1:11" s="309" customFormat="1" ht="13.8">
      <c r="A311" s="315"/>
      <c r="B311" s="315"/>
      <c r="C311" s="315"/>
      <c r="D311" s="315"/>
      <c r="E311" s="315"/>
      <c r="F311" s="315"/>
      <c r="G311" s="315"/>
      <c r="H311" s="315"/>
      <c r="I311" s="316"/>
      <c r="J311" s="317"/>
      <c r="K311" s="318"/>
    </row>
    <row r="312" spans="1:11" s="309" customFormat="1" ht="13.8">
      <c r="A312" s="315"/>
      <c r="B312" s="315"/>
      <c r="C312" s="315"/>
      <c r="D312" s="315"/>
      <c r="E312" s="315"/>
      <c r="F312" s="315"/>
      <c r="G312" s="315"/>
      <c r="H312" s="315"/>
      <c r="I312" s="316"/>
      <c r="J312" s="317"/>
      <c r="K312" s="318"/>
    </row>
    <row r="313" spans="1:11" s="309" customFormat="1" ht="13.8">
      <c r="A313" s="315"/>
      <c r="B313" s="315"/>
      <c r="C313" s="315"/>
      <c r="D313" s="315"/>
      <c r="E313" s="315"/>
      <c r="F313" s="315"/>
      <c r="G313" s="315"/>
      <c r="H313" s="315"/>
      <c r="I313" s="316"/>
      <c r="J313" s="317"/>
      <c r="K313" s="318"/>
    </row>
    <row r="314" spans="1:11" s="309" customFormat="1" ht="13.8">
      <c r="A314" s="315"/>
      <c r="B314" s="315"/>
      <c r="C314" s="315"/>
      <c r="D314" s="315"/>
      <c r="E314" s="315"/>
      <c r="F314" s="315"/>
      <c r="G314" s="315"/>
      <c r="H314" s="315"/>
      <c r="I314" s="316"/>
      <c r="J314" s="317"/>
      <c r="K314" s="318"/>
    </row>
    <row r="315" spans="1:11" s="309" customFormat="1" ht="13.8">
      <c r="A315" s="315"/>
      <c r="B315" s="315"/>
      <c r="C315" s="315"/>
      <c r="D315" s="315"/>
      <c r="E315" s="315"/>
      <c r="F315" s="315"/>
      <c r="G315" s="315"/>
      <c r="H315" s="315"/>
      <c r="I315" s="316"/>
      <c r="J315" s="317"/>
      <c r="K315" s="318"/>
    </row>
    <row r="316" spans="1:11" s="309" customFormat="1" ht="13.8">
      <c r="A316" s="315"/>
      <c r="B316" s="315"/>
      <c r="C316" s="315"/>
      <c r="D316" s="315"/>
      <c r="E316" s="315"/>
      <c r="F316" s="315"/>
      <c r="G316" s="315"/>
      <c r="H316" s="315"/>
      <c r="I316" s="316"/>
      <c r="J316" s="317"/>
      <c r="K316" s="318"/>
    </row>
    <row r="317" spans="1:11" s="309" customFormat="1" ht="13.8">
      <c r="A317" s="315"/>
      <c r="B317" s="315"/>
      <c r="C317" s="315"/>
      <c r="D317" s="315"/>
      <c r="E317" s="315"/>
      <c r="F317" s="315"/>
      <c r="G317" s="315"/>
      <c r="H317" s="315"/>
      <c r="I317" s="316"/>
      <c r="J317" s="317"/>
      <c r="K317" s="318"/>
    </row>
    <row r="318" spans="1:11" s="309" customFormat="1" ht="13.8">
      <c r="A318" s="315"/>
      <c r="B318" s="315"/>
      <c r="C318" s="315"/>
      <c r="D318" s="315"/>
      <c r="E318" s="315"/>
      <c r="F318" s="315"/>
      <c r="G318" s="315"/>
      <c r="H318" s="315"/>
      <c r="I318" s="316"/>
      <c r="J318" s="317"/>
      <c r="K318" s="318"/>
    </row>
    <row r="319" spans="1:11" s="309" customFormat="1" ht="13.8">
      <c r="A319" s="315"/>
      <c r="B319" s="315"/>
      <c r="C319" s="315"/>
      <c r="D319" s="315"/>
      <c r="E319" s="315"/>
      <c r="F319" s="315"/>
      <c r="G319" s="315"/>
      <c r="H319" s="315"/>
      <c r="I319" s="316"/>
      <c r="J319" s="317"/>
      <c r="K319" s="318"/>
    </row>
    <row r="320" spans="1:11" s="309" customFormat="1" ht="13.8">
      <c r="A320" s="315"/>
      <c r="B320" s="315"/>
      <c r="C320" s="315"/>
      <c r="D320" s="315"/>
      <c r="E320" s="315"/>
      <c r="F320" s="315"/>
      <c r="G320" s="315"/>
      <c r="H320" s="315"/>
      <c r="I320" s="316"/>
      <c r="J320" s="317"/>
      <c r="K320" s="318"/>
    </row>
    <row r="321" spans="1:11" s="309" customFormat="1" ht="13.8">
      <c r="A321" s="315"/>
      <c r="B321" s="315"/>
      <c r="C321" s="315"/>
      <c r="D321" s="315"/>
      <c r="E321" s="315"/>
      <c r="F321" s="315"/>
      <c r="G321" s="315"/>
      <c r="H321" s="315"/>
      <c r="I321" s="316"/>
      <c r="J321" s="317"/>
      <c r="K321" s="318"/>
    </row>
    <row r="322" spans="1:11" s="309" customFormat="1" ht="13.8">
      <c r="A322" s="315"/>
      <c r="B322" s="315"/>
      <c r="C322" s="315"/>
      <c r="D322" s="315"/>
      <c r="E322" s="315"/>
      <c r="F322" s="315"/>
      <c r="G322" s="315"/>
      <c r="H322" s="315"/>
      <c r="I322" s="316"/>
      <c r="J322" s="317"/>
      <c r="K322" s="318"/>
    </row>
    <row r="323" spans="1:11" s="309" customFormat="1" ht="13.8">
      <c r="A323" s="315"/>
      <c r="B323" s="315"/>
      <c r="C323" s="315"/>
      <c r="D323" s="315"/>
      <c r="E323" s="315"/>
      <c r="F323" s="315"/>
      <c r="G323" s="315"/>
      <c r="H323" s="315"/>
      <c r="I323" s="316"/>
      <c r="J323" s="317"/>
      <c r="K323" s="318"/>
    </row>
    <row r="324" spans="1:11" s="309" customFormat="1" ht="13.8">
      <c r="A324" s="315"/>
      <c r="B324" s="315"/>
      <c r="C324" s="315"/>
      <c r="D324" s="315"/>
      <c r="E324" s="315"/>
      <c r="F324" s="315"/>
      <c r="G324" s="315"/>
      <c r="H324" s="315"/>
      <c r="I324" s="316"/>
      <c r="J324" s="317"/>
      <c r="K324" s="318"/>
    </row>
    <row r="325" spans="1:11" s="309" customFormat="1" ht="13.8">
      <c r="A325" s="315"/>
      <c r="B325" s="315"/>
      <c r="C325" s="315"/>
      <c r="D325" s="315"/>
      <c r="E325" s="315"/>
      <c r="F325" s="315"/>
      <c r="G325" s="315"/>
      <c r="H325" s="315"/>
      <c r="I325" s="316"/>
      <c r="J325" s="317"/>
      <c r="K325" s="318"/>
    </row>
    <row r="326" spans="1:11" s="309" customFormat="1" ht="13.8">
      <c r="A326" s="315"/>
      <c r="B326" s="315"/>
      <c r="C326" s="315"/>
      <c r="D326" s="315"/>
      <c r="E326" s="315"/>
      <c r="F326" s="315"/>
      <c r="G326" s="315"/>
      <c r="H326" s="315"/>
      <c r="I326" s="316"/>
      <c r="J326" s="317"/>
      <c r="K326" s="318"/>
    </row>
    <row r="327" spans="1:11" s="309" customFormat="1" ht="13.8">
      <c r="A327" s="315"/>
      <c r="B327" s="315"/>
      <c r="C327" s="315"/>
      <c r="D327" s="315"/>
      <c r="E327" s="315"/>
      <c r="F327" s="315"/>
      <c r="G327" s="315"/>
      <c r="H327" s="315"/>
      <c r="I327" s="316"/>
      <c r="J327" s="317"/>
      <c r="K327" s="318"/>
    </row>
    <row r="328" spans="1:11" s="309" customFormat="1" ht="13.8">
      <c r="A328" s="315"/>
      <c r="B328" s="315"/>
      <c r="C328" s="315"/>
      <c r="D328" s="315"/>
      <c r="E328" s="315"/>
      <c r="F328" s="315"/>
      <c r="G328" s="315"/>
      <c r="H328" s="315"/>
      <c r="I328" s="316"/>
      <c r="J328" s="317"/>
      <c r="K328" s="318"/>
    </row>
    <row r="329" spans="1:11" s="309" customFormat="1" ht="13.8">
      <c r="A329" s="315"/>
      <c r="B329" s="315"/>
      <c r="C329" s="315"/>
      <c r="D329" s="315"/>
      <c r="E329" s="315"/>
      <c r="F329" s="315"/>
      <c r="G329" s="315"/>
      <c r="H329" s="315"/>
      <c r="I329" s="316"/>
      <c r="J329" s="317"/>
      <c r="K329" s="318"/>
    </row>
    <row r="330" spans="1:11" s="309" customFormat="1" ht="13.8">
      <c r="A330" s="315"/>
      <c r="B330" s="315"/>
      <c r="C330" s="315"/>
      <c r="D330" s="315"/>
      <c r="E330" s="315"/>
      <c r="F330" s="315"/>
      <c r="G330" s="315"/>
      <c r="H330" s="315"/>
      <c r="I330" s="316"/>
      <c r="J330" s="317"/>
      <c r="K330" s="318"/>
    </row>
    <row r="331" spans="1:11" s="309" customFormat="1" ht="13.8">
      <c r="A331" s="315"/>
      <c r="B331" s="315"/>
      <c r="C331" s="315"/>
      <c r="D331" s="315"/>
      <c r="E331" s="315"/>
      <c r="F331" s="315"/>
      <c r="G331" s="315"/>
      <c r="H331" s="315"/>
      <c r="I331" s="316"/>
      <c r="J331" s="317"/>
      <c r="K331" s="318"/>
    </row>
    <row r="332" spans="1:11" s="309" customFormat="1" ht="13.8">
      <c r="A332" s="315"/>
      <c r="B332" s="315"/>
      <c r="C332" s="315"/>
      <c r="D332" s="315"/>
      <c r="E332" s="315"/>
      <c r="F332" s="315"/>
      <c r="G332" s="315"/>
      <c r="H332" s="315"/>
      <c r="I332" s="316"/>
      <c r="J332" s="317"/>
      <c r="K332" s="318"/>
    </row>
    <row r="333" spans="1:11" s="309" customFormat="1" ht="13.8">
      <c r="A333" s="315"/>
      <c r="B333" s="315"/>
      <c r="C333" s="315"/>
      <c r="D333" s="315"/>
      <c r="E333" s="315"/>
      <c r="F333" s="315"/>
      <c r="G333" s="315"/>
      <c r="H333" s="315"/>
      <c r="I333" s="316"/>
      <c r="J333" s="317"/>
      <c r="K333" s="318"/>
    </row>
    <row r="334" spans="1:11" s="309" customFormat="1" ht="13.8">
      <c r="A334" s="315"/>
      <c r="B334" s="315"/>
      <c r="C334" s="315"/>
      <c r="D334" s="315"/>
      <c r="E334" s="315"/>
      <c r="F334" s="315"/>
      <c r="G334" s="315"/>
      <c r="H334" s="315"/>
      <c r="I334" s="316"/>
      <c r="J334" s="317"/>
      <c r="K334" s="318"/>
    </row>
    <row r="335" spans="1:11" s="309" customFormat="1" ht="13.8">
      <c r="A335" s="315"/>
      <c r="B335" s="315"/>
      <c r="C335" s="315"/>
      <c r="D335" s="315"/>
      <c r="E335" s="315"/>
      <c r="F335" s="315"/>
      <c r="G335" s="315"/>
      <c r="H335" s="315"/>
      <c r="I335" s="316"/>
      <c r="J335" s="317"/>
      <c r="K335" s="318"/>
    </row>
    <row r="336" spans="1:11" s="309" customFormat="1" ht="13.8">
      <c r="A336" s="315"/>
      <c r="B336" s="315"/>
      <c r="C336" s="315"/>
      <c r="D336" s="315"/>
      <c r="E336" s="315"/>
      <c r="F336" s="315"/>
      <c r="G336" s="315"/>
      <c r="H336" s="315"/>
      <c r="I336" s="316"/>
      <c r="J336" s="317"/>
      <c r="K336" s="318"/>
    </row>
    <row r="337" spans="1:11" s="309" customFormat="1" ht="13.8">
      <c r="A337" s="315"/>
      <c r="B337" s="315"/>
      <c r="C337" s="315"/>
      <c r="D337" s="315"/>
      <c r="E337" s="315"/>
      <c r="F337" s="315"/>
      <c r="G337" s="315"/>
      <c r="H337" s="315"/>
      <c r="I337" s="316"/>
      <c r="J337" s="317"/>
      <c r="K337" s="318"/>
    </row>
    <row r="338" spans="1:11" s="309" customFormat="1" ht="13.8">
      <c r="A338" s="315"/>
      <c r="B338" s="315"/>
      <c r="C338" s="315"/>
      <c r="D338" s="315"/>
      <c r="E338" s="315"/>
      <c r="F338" s="315"/>
      <c r="G338" s="315"/>
      <c r="H338" s="315"/>
      <c r="I338" s="316"/>
      <c r="J338" s="317"/>
      <c r="K338" s="318"/>
    </row>
    <row r="339" spans="1:11" s="309" customFormat="1" ht="13.8">
      <c r="A339" s="315"/>
      <c r="B339" s="315"/>
      <c r="C339" s="315"/>
      <c r="D339" s="315"/>
      <c r="E339" s="315"/>
      <c r="F339" s="315"/>
      <c r="G339" s="315"/>
      <c r="H339" s="315"/>
      <c r="I339" s="316"/>
      <c r="J339" s="317"/>
      <c r="K339" s="318"/>
    </row>
    <row r="340" spans="1:11" s="309" customFormat="1" ht="13.8">
      <c r="A340" s="315"/>
      <c r="B340" s="315"/>
      <c r="C340" s="315"/>
      <c r="D340" s="315"/>
      <c r="E340" s="315"/>
      <c r="F340" s="315"/>
      <c r="G340" s="315"/>
      <c r="H340" s="315"/>
      <c r="I340" s="316"/>
      <c r="J340" s="317"/>
      <c r="K340" s="318"/>
    </row>
    <row r="341" spans="1:11" s="309" customFormat="1" ht="13.8">
      <c r="A341" s="315"/>
      <c r="B341" s="315"/>
      <c r="C341" s="315"/>
      <c r="D341" s="315"/>
      <c r="E341" s="315"/>
      <c r="F341" s="315"/>
      <c r="G341" s="315"/>
      <c r="H341" s="315"/>
      <c r="I341" s="316"/>
      <c r="J341" s="317"/>
      <c r="K341" s="318"/>
    </row>
    <row r="342" spans="1:11" s="309" customFormat="1" ht="13.8">
      <c r="A342" s="315"/>
      <c r="B342" s="315"/>
      <c r="C342" s="315"/>
      <c r="D342" s="315"/>
      <c r="E342" s="315"/>
      <c r="F342" s="315"/>
      <c r="G342" s="315"/>
      <c r="H342" s="315"/>
      <c r="I342" s="316"/>
      <c r="J342" s="317"/>
      <c r="K342" s="318"/>
    </row>
    <row r="343" spans="1:11" s="309" customFormat="1" ht="13.8">
      <c r="A343" s="315"/>
      <c r="B343" s="315"/>
      <c r="C343" s="315"/>
      <c r="D343" s="315"/>
      <c r="E343" s="315"/>
      <c r="F343" s="315"/>
      <c r="G343" s="315"/>
      <c r="H343" s="315"/>
      <c r="I343" s="316"/>
      <c r="J343" s="317"/>
      <c r="K343" s="318"/>
    </row>
    <row r="344" spans="1:11" s="309" customFormat="1" ht="13.8">
      <c r="A344" s="315"/>
      <c r="B344" s="315"/>
      <c r="C344" s="315"/>
      <c r="D344" s="315"/>
      <c r="E344" s="315"/>
      <c r="F344" s="315"/>
      <c r="G344" s="315"/>
      <c r="H344" s="315"/>
      <c r="I344" s="316"/>
      <c r="J344" s="317"/>
      <c r="K344" s="318"/>
    </row>
    <row r="345" spans="1:11" s="309" customFormat="1" ht="13.8">
      <c r="A345" s="315"/>
      <c r="B345" s="315"/>
      <c r="C345" s="315"/>
      <c r="D345" s="315"/>
      <c r="E345" s="315"/>
      <c r="F345" s="315"/>
      <c r="G345" s="315"/>
      <c r="H345" s="315"/>
      <c r="I345" s="316"/>
      <c r="J345" s="317"/>
      <c r="K345" s="318"/>
    </row>
    <row r="346" spans="1:11" s="309" customFormat="1" ht="13.8">
      <c r="A346" s="315"/>
      <c r="B346" s="315"/>
      <c r="C346" s="315"/>
      <c r="D346" s="315"/>
      <c r="E346" s="315"/>
      <c r="F346" s="315"/>
      <c r="G346" s="315"/>
      <c r="H346" s="315"/>
      <c r="I346" s="316"/>
      <c r="J346" s="317"/>
      <c r="K346" s="318"/>
    </row>
    <row r="347" spans="1:11" s="309" customFormat="1" ht="13.8">
      <c r="A347" s="315"/>
      <c r="B347" s="315"/>
      <c r="C347" s="315"/>
      <c r="D347" s="315"/>
      <c r="E347" s="315"/>
      <c r="F347" s="315"/>
      <c r="G347" s="315"/>
      <c r="H347" s="315"/>
      <c r="I347" s="316"/>
      <c r="J347" s="317"/>
      <c r="K347" s="318"/>
    </row>
    <row r="348" spans="1:11" s="309" customFormat="1" ht="13.8">
      <c r="A348" s="315"/>
      <c r="B348" s="315"/>
      <c r="C348" s="315"/>
      <c r="D348" s="315"/>
      <c r="E348" s="315"/>
      <c r="F348" s="315"/>
      <c r="G348" s="315"/>
      <c r="H348" s="315"/>
      <c r="I348" s="316"/>
      <c r="J348" s="317"/>
      <c r="K348" s="318"/>
    </row>
    <row r="349" spans="1:11" s="309" customFormat="1" ht="13.8">
      <c r="A349" s="315"/>
      <c r="B349" s="315"/>
      <c r="C349" s="315"/>
      <c r="D349" s="315"/>
      <c r="E349" s="315"/>
      <c r="F349" s="315"/>
      <c r="G349" s="315"/>
      <c r="H349" s="315"/>
      <c r="I349" s="316"/>
      <c r="J349" s="317"/>
      <c r="K349" s="318"/>
    </row>
    <row r="350" spans="1:11" s="309" customFormat="1" ht="13.8">
      <c r="A350" s="315"/>
      <c r="B350" s="315"/>
      <c r="C350" s="315"/>
      <c r="D350" s="315"/>
      <c r="E350" s="315"/>
      <c r="F350" s="315"/>
      <c r="G350" s="315"/>
      <c r="H350" s="315"/>
      <c r="I350" s="316"/>
      <c r="J350" s="317"/>
      <c r="K350" s="318"/>
    </row>
    <row r="351" spans="1:11" s="309" customFormat="1" ht="13.8">
      <c r="A351" s="315"/>
      <c r="B351" s="315"/>
      <c r="C351" s="315"/>
      <c r="D351" s="315"/>
      <c r="E351" s="315"/>
      <c r="F351" s="315"/>
      <c r="G351" s="315"/>
      <c r="H351" s="315"/>
      <c r="I351" s="316"/>
      <c r="J351" s="317"/>
      <c r="K351" s="318"/>
    </row>
    <row r="352" spans="1:11" s="309" customFormat="1" ht="13.8">
      <c r="A352" s="315"/>
      <c r="B352" s="315"/>
      <c r="C352" s="315"/>
      <c r="D352" s="315"/>
      <c r="E352" s="315"/>
      <c r="F352" s="315"/>
      <c r="G352" s="315"/>
      <c r="H352" s="315"/>
      <c r="I352" s="316"/>
      <c r="J352" s="317"/>
      <c r="K352" s="318"/>
    </row>
    <row r="353" spans="1:11" s="309" customFormat="1" ht="13.8">
      <c r="A353" s="315"/>
      <c r="B353" s="315"/>
      <c r="C353" s="315"/>
      <c r="D353" s="315"/>
      <c r="E353" s="315"/>
      <c r="F353" s="315"/>
      <c r="G353" s="315"/>
      <c r="H353" s="315"/>
      <c r="I353" s="316"/>
      <c r="J353" s="317"/>
      <c r="K353" s="318"/>
    </row>
    <row r="354" spans="1:11" s="309" customFormat="1" ht="13.8">
      <c r="A354" s="315"/>
      <c r="B354" s="315"/>
      <c r="C354" s="315"/>
      <c r="D354" s="315"/>
      <c r="E354" s="315"/>
      <c r="F354" s="315"/>
      <c r="G354" s="315"/>
      <c r="H354" s="315"/>
      <c r="I354" s="316"/>
      <c r="J354" s="317"/>
      <c r="K354" s="318"/>
    </row>
    <row r="355" spans="1:11" s="309" customFormat="1" ht="13.8">
      <c r="A355" s="315"/>
      <c r="B355" s="315"/>
      <c r="C355" s="315"/>
      <c r="D355" s="315"/>
      <c r="E355" s="315"/>
      <c r="F355" s="315"/>
      <c r="G355" s="315"/>
      <c r="H355" s="315"/>
      <c r="I355" s="316"/>
      <c r="J355" s="317"/>
      <c r="K355" s="318"/>
    </row>
    <row r="356" spans="1:11" s="309" customFormat="1" ht="13.8">
      <c r="A356" s="315"/>
      <c r="B356" s="315"/>
      <c r="C356" s="315"/>
      <c r="D356" s="315"/>
      <c r="E356" s="315"/>
      <c r="F356" s="315"/>
      <c r="G356" s="315"/>
      <c r="H356" s="315"/>
      <c r="I356" s="316"/>
      <c r="J356" s="317"/>
      <c r="K356" s="318"/>
    </row>
    <row r="357" spans="1:11" s="309" customFormat="1" ht="13.8">
      <c r="A357" s="315"/>
      <c r="B357" s="315"/>
      <c r="C357" s="315"/>
      <c r="D357" s="315"/>
      <c r="E357" s="315"/>
      <c r="F357" s="315"/>
      <c r="G357" s="315"/>
      <c r="H357" s="315"/>
      <c r="I357" s="316"/>
      <c r="J357" s="317"/>
      <c r="K357" s="318"/>
    </row>
    <row r="358" spans="1:11" s="309" customFormat="1" ht="13.8">
      <c r="A358" s="315"/>
      <c r="B358" s="315"/>
      <c r="C358" s="315"/>
      <c r="D358" s="315"/>
      <c r="E358" s="315"/>
      <c r="F358" s="315"/>
      <c r="G358" s="315"/>
      <c r="H358" s="315"/>
      <c r="I358" s="316"/>
      <c r="J358" s="317"/>
      <c r="K358" s="318"/>
    </row>
    <row r="359" spans="1:11" s="309" customFormat="1" ht="13.8">
      <c r="A359" s="315"/>
      <c r="B359" s="315"/>
      <c r="C359" s="315"/>
      <c r="D359" s="315"/>
      <c r="E359" s="315"/>
      <c r="F359" s="315"/>
      <c r="G359" s="315"/>
      <c r="H359" s="315"/>
      <c r="I359" s="316"/>
      <c r="J359" s="317"/>
      <c r="K359" s="318"/>
    </row>
    <row r="360" spans="1:11" s="309" customFormat="1" ht="13.8">
      <c r="A360" s="315"/>
      <c r="B360" s="315"/>
      <c r="C360" s="315"/>
      <c r="D360" s="315"/>
      <c r="E360" s="315"/>
      <c r="F360" s="315"/>
      <c r="G360" s="315"/>
      <c r="H360" s="315"/>
      <c r="I360" s="316"/>
      <c r="J360" s="317"/>
      <c r="K360" s="318"/>
    </row>
    <row r="361" spans="1:11" s="309" customFormat="1" ht="13.8">
      <c r="A361" s="315"/>
      <c r="B361" s="315"/>
      <c r="C361" s="315"/>
      <c r="D361" s="315"/>
      <c r="E361" s="315"/>
      <c r="F361" s="315"/>
      <c r="G361" s="315"/>
      <c r="H361" s="315"/>
      <c r="I361" s="316"/>
      <c r="J361" s="317"/>
      <c r="K361" s="318"/>
    </row>
    <row r="362" spans="1:11" s="309" customFormat="1" ht="13.8">
      <c r="A362" s="315"/>
      <c r="B362" s="315"/>
      <c r="C362" s="315"/>
      <c r="D362" s="315"/>
      <c r="E362" s="315"/>
      <c r="F362" s="315"/>
      <c r="G362" s="315"/>
      <c r="H362" s="315"/>
      <c r="I362" s="316"/>
      <c r="J362" s="317"/>
      <c r="K362" s="318"/>
    </row>
    <row r="363" spans="1:11" s="309" customFormat="1" ht="13.8">
      <c r="A363" s="315"/>
      <c r="B363" s="315"/>
      <c r="C363" s="315"/>
      <c r="D363" s="315"/>
      <c r="E363" s="315"/>
      <c r="F363" s="315"/>
      <c r="G363" s="315"/>
      <c r="H363" s="315"/>
      <c r="I363" s="316"/>
      <c r="J363" s="317"/>
      <c r="K363" s="318"/>
    </row>
    <row r="364" spans="1:11" s="309" customFormat="1" ht="13.8">
      <c r="A364" s="315"/>
      <c r="B364" s="315"/>
      <c r="C364" s="315"/>
      <c r="D364" s="315"/>
      <c r="E364" s="315"/>
      <c r="F364" s="315"/>
      <c r="G364" s="315"/>
      <c r="H364" s="315"/>
      <c r="I364" s="316"/>
      <c r="J364" s="317"/>
      <c r="K364" s="318"/>
    </row>
    <row r="365" spans="1:11" s="309" customFormat="1" ht="13.8">
      <c r="A365" s="315"/>
      <c r="B365" s="315"/>
      <c r="C365" s="315"/>
      <c r="D365" s="315"/>
      <c r="E365" s="315"/>
      <c r="F365" s="315"/>
      <c r="G365" s="315"/>
      <c r="H365" s="315"/>
      <c r="I365" s="316"/>
      <c r="J365" s="317"/>
      <c r="K365" s="318"/>
    </row>
    <row r="366" spans="1:11" s="309" customFormat="1" ht="13.8">
      <c r="A366" s="315"/>
      <c r="B366" s="315"/>
      <c r="C366" s="315"/>
      <c r="D366" s="315"/>
      <c r="E366" s="315"/>
      <c r="F366" s="315"/>
      <c r="G366" s="315"/>
      <c r="H366" s="315"/>
      <c r="I366" s="316"/>
      <c r="J366" s="317"/>
      <c r="K366" s="318"/>
    </row>
    <row r="367" spans="1:11" s="309" customFormat="1" ht="13.8">
      <c r="A367" s="315"/>
      <c r="B367" s="315"/>
      <c r="C367" s="315"/>
      <c r="D367" s="315"/>
      <c r="E367" s="315"/>
      <c r="F367" s="315"/>
      <c r="G367" s="315"/>
      <c r="H367" s="315"/>
      <c r="I367" s="316"/>
      <c r="J367" s="317"/>
      <c r="K367" s="318"/>
    </row>
    <row r="368" spans="1:11" s="309" customFormat="1" ht="13.8">
      <c r="A368" s="315"/>
      <c r="B368" s="315"/>
      <c r="C368" s="315"/>
      <c r="D368" s="315"/>
      <c r="E368" s="315"/>
      <c r="F368" s="315"/>
      <c r="G368" s="315"/>
      <c r="H368" s="315"/>
      <c r="I368" s="316"/>
      <c r="J368" s="317"/>
      <c r="K368" s="318"/>
    </row>
    <row r="369" spans="1:11" s="309" customFormat="1" ht="13.8">
      <c r="A369" s="315"/>
      <c r="B369" s="315"/>
      <c r="C369" s="315"/>
      <c r="D369" s="315"/>
      <c r="E369" s="315"/>
      <c r="F369" s="315"/>
      <c r="G369" s="315"/>
      <c r="H369" s="315"/>
      <c r="I369" s="316"/>
      <c r="J369" s="317"/>
      <c r="K369" s="318"/>
    </row>
    <row r="370" spans="1:11" s="309" customFormat="1" ht="13.8">
      <c r="A370" s="315"/>
      <c r="B370" s="315"/>
      <c r="C370" s="315"/>
      <c r="D370" s="315"/>
      <c r="E370" s="315"/>
      <c r="F370" s="315"/>
      <c r="G370" s="315"/>
      <c r="H370" s="315"/>
      <c r="I370" s="316"/>
      <c r="J370" s="317"/>
      <c r="K370" s="318"/>
    </row>
    <row r="371" spans="1:11" s="309" customFormat="1" ht="13.8">
      <c r="A371" s="315"/>
      <c r="B371" s="315"/>
      <c r="C371" s="315"/>
      <c r="D371" s="315"/>
      <c r="E371" s="315"/>
      <c r="F371" s="315"/>
      <c r="G371" s="315"/>
      <c r="H371" s="315"/>
      <c r="I371" s="316"/>
      <c r="J371" s="317"/>
      <c r="K371" s="318"/>
    </row>
    <row r="372" spans="1:11" s="309" customFormat="1" ht="13.8">
      <c r="A372" s="315"/>
      <c r="B372" s="315"/>
      <c r="C372" s="315"/>
      <c r="D372" s="315"/>
      <c r="E372" s="315"/>
      <c r="F372" s="315"/>
      <c r="G372" s="315"/>
      <c r="H372" s="315"/>
      <c r="I372" s="316"/>
      <c r="J372" s="317"/>
      <c r="K372" s="318"/>
    </row>
    <row r="373" spans="1:11" s="309" customFormat="1" ht="13.8">
      <c r="A373" s="315"/>
      <c r="B373" s="315"/>
      <c r="C373" s="315"/>
      <c r="D373" s="315"/>
      <c r="E373" s="315"/>
      <c r="F373" s="315"/>
      <c r="G373" s="315"/>
      <c r="H373" s="315"/>
      <c r="I373" s="316"/>
      <c r="J373" s="317"/>
      <c r="K373" s="318"/>
    </row>
    <row r="374" spans="1:11" s="309" customFormat="1" ht="13.8">
      <c r="A374" s="315"/>
      <c r="B374" s="315"/>
      <c r="C374" s="315"/>
      <c r="D374" s="315"/>
      <c r="E374" s="315"/>
      <c r="F374" s="315"/>
      <c r="G374" s="315"/>
      <c r="H374" s="315"/>
      <c r="I374" s="316"/>
      <c r="J374" s="317"/>
      <c r="K374" s="318"/>
    </row>
    <row r="375" spans="1:11" s="309" customFormat="1" ht="13.8">
      <c r="A375" s="315"/>
      <c r="B375" s="315"/>
      <c r="C375" s="315"/>
      <c r="D375" s="315"/>
      <c r="E375" s="315"/>
      <c r="F375" s="315"/>
      <c r="G375" s="315"/>
      <c r="H375" s="315"/>
      <c r="I375" s="316"/>
      <c r="J375" s="317"/>
      <c r="K375" s="318"/>
    </row>
    <row r="376" spans="1:11" s="309" customFormat="1" ht="13.8">
      <c r="A376" s="315"/>
      <c r="B376" s="315"/>
      <c r="C376" s="315"/>
      <c r="D376" s="315"/>
      <c r="E376" s="315"/>
      <c r="F376" s="315"/>
      <c r="G376" s="315"/>
      <c r="H376" s="315"/>
      <c r="I376" s="316"/>
      <c r="J376" s="317"/>
      <c r="K376" s="318"/>
    </row>
    <row r="377" spans="1:11" s="309" customFormat="1" ht="13.8">
      <c r="A377" s="315"/>
      <c r="B377" s="315"/>
      <c r="C377" s="315"/>
      <c r="D377" s="315"/>
      <c r="E377" s="315"/>
      <c r="F377" s="315"/>
      <c r="G377" s="315"/>
      <c r="H377" s="315"/>
      <c r="I377" s="316"/>
      <c r="J377" s="317"/>
      <c r="K377" s="318"/>
    </row>
    <row r="378" spans="1:11" s="309" customFormat="1" ht="13.8">
      <c r="A378" s="315"/>
      <c r="B378" s="315"/>
      <c r="C378" s="315"/>
      <c r="D378" s="315"/>
      <c r="E378" s="315"/>
      <c r="F378" s="315"/>
      <c r="G378" s="315"/>
      <c r="H378" s="315"/>
      <c r="I378" s="316"/>
      <c r="J378" s="317"/>
      <c r="K378" s="318"/>
    </row>
    <row r="379" spans="1:11" s="309" customFormat="1" ht="13.8">
      <c r="A379" s="315"/>
      <c r="B379" s="315"/>
      <c r="C379" s="315"/>
      <c r="D379" s="315"/>
      <c r="E379" s="315"/>
      <c r="F379" s="315"/>
      <c r="G379" s="315"/>
      <c r="H379" s="315"/>
      <c r="I379" s="316"/>
      <c r="J379" s="317"/>
      <c r="K379" s="318"/>
    </row>
    <row r="380" spans="1:11" s="309" customFormat="1" ht="13.8">
      <c r="A380" s="315"/>
      <c r="B380" s="315"/>
      <c r="C380" s="315"/>
      <c r="D380" s="315"/>
      <c r="E380" s="315"/>
      <c r="F380" s="315"/>
      <c r="G380" s="315"/>
      <c r="H380" s="315"/>
      <c r="I380" s="316"/>
      <c r="J380" s="317"/>
      <c r="K380" s="318"/>
    </row>
    <row r="381" spans="1:11" s="309" customFormat="1" ht="13.8">
      <c r="A381" s="315"/>
      <c r="B381" s="315"/>
      <c r="C381" s="315"/>
      <c r="D381" s="315"/>
      <c r="E381" s="315"/>
      <c r="F381" s="315"/>
      <c r="G381" s="315"/>
      <c r="H381" s="315"/>
      <c r="I381" s="316"/>
      <c r="J381" s="317"/>
      <c r="K381" s="318"/>
    </row>
    <row r="382" spans="1:11" s="309" customFormat="1" ht="13.8">
      <c r="A382" s="315"/>
      <c r="B382" s="315"/>
      <c r="C382" s="315"/>
      <c r="D382" s="315"/>
      <c r="E382" s="315"/>
      <c r="F382" s="315"/>
      <c r="G382" s="315"/>
      <c r="H382" s="315"/>
      <c r="I382" s="316"/>
      <c r="J382" s="317"/>
      <c r="K382" s="318"/>
    </row>
    <row r="383" spans="1:11" s="309" customFormat="1" ht="13.8">
      <c r="A383" s="315"/>
      <c r="B383" s="315"/>
      <c r="C383" s="315"/>
      <c r="D383" s="315"/>
      <c r="E383" s="315"/>
      <c r="F383" s="315"/>
      <c r="G383" s="315"/>
      <c r="H383" s="315"/>
      <c r="I383" s="316"/>
      <c r="J383" s="317"/>
      <c r="K383" s="318"/>
    </row>
    <row r="384" spans="1:11" s="309" customFormat="1" ht="13.8">
      <c r="A384" s="315"/>
      <c r="B384" s="315"/>
      <c r="C384" s="315"/>
      <c r="D384" s="315"/>
      <c r="E384" s="315"/>
      <c r="F384" s="315"/>
      <c r="G384" s="315"/>
      <c r="H384" s="315"/>
      <c r="I384" s="316"/>
      <c r="J384" s="317"/>
      <c r="K384" s="318"/>
    </row>
    <row r="385" spans="1:11" s="309" customFormat="1" ht="13.8">
      <c r="A385" s="315"/>
      <c r="B385" s="315"/>
      <c r="C385" s="315"/>
      <c r="D385" s="315"/>
      <c r="E385" s="315"/>
      <c r="F385" s="315"/>
      <c r="G385" s="315"/>
      <c r="H385" s="315"/>
      <c r="I385" s="316"/>
      <c r="J385" s="317"/>
      <c r="K385" s="318"/>
    </row>
    <row r="386" spans="1:11" s="309" customFormat="1" ht="13.8">
      <c r="A386" s="315"/>
      <c r="B386" s="315"/>
      <c r="C386" s="315"/>
      <c r="D386" s="315"/>
      <c r="E386" s="315"/>
      <c r="F386" s="315"/>
      <c r="G386" s="315"/>
      <c r="H386" s="315"/>
      <c r="I386" s="316"/>
      <c r="J386" s="317"/>
      <c r="K386" s="318"/>
    </row>
    <row r="387" spans="1:11" s="309" customFormat="1" ht="13.8">
      <c r="A387" s="315"/>
      <c r="B387" s="315"/>
      <c r="C387" s="315"/>
      <c r="D387" s="315"/>
      <c r="E387" s="315"/>
      <c r="F387" s="315"/>
      <c r="G387" s="315"/>
      <c r="H387" s="315"/>
      <c r="I387" s="316"/>
      <c r="J387" s="317"/>
      <c r="K387" s="318"/>
    </row>
    <row r="388" spans="1:11" s="309" customFormat="1" ht="13.8">
      <c r="A388" s="315"/>
      <c r="B388" s="315"/>
      <c r="C388" s="315"/>
      <c r="D388" s="315"/>
      <c r="E388" s="315"/>
      <c r="F388" s="315"/>
      <c r="G388" s="315"/>
      <c r="H388" s="315"/>
      <c r="I388" s="316"/>
      <c r="J388" s="317"/>
      <c r="K388" s="318"/>
    </row>
    <row r="389" spans="1:11" s="309" customFormat="1" ht="13.8">
      <c r="A389" s="315"/>
      <c r="B389" s="315"/>
      <c r="C389" s="315"/>
      <c r="D389" s="315"/>
      <c r="E389" s="315"/>
      <c r="F389" s="315"/>
      <c r="G389" s="315"/>
      <c r="H389" s="315"/>
      <c r="I389" s="316"/>
      <c r="J389" s="317"/>
      <c r="K389" s="318"/>
    </row>
    <row r="390" spans="1:11" s="309" customFormat="1" ht="13.8">
      <c r="A390" s="315"/>
      <c r="B390" s="315"/>
      <c r="C390" s="315"/>
      <c r="D390" s="315"/>
      <c r="E390" s="315"/>
      <c r="F390" s="315"/>
      <c r="G390" s="315"/>
      <c r="H390" s="315"/>
      <c r="I390" s="316"/>
      <c r="J390" s="317"/>
      <c r="K390" s="318"/>
    </row>
    <row r="391" spans="1:11" s="309" customFormat="1" ht="13.8">
      <c r="A391" s="315"/>
      <c r="B391" s="315"/>
      <c r="C391" s="315"/>
      <c r="D391" s="315"/>
      <c r="E391" s="315"/>
      <c r="F391" s="315"/>
      <c r="G391" s="315"/>
      <c r="H391" s="315"/>
      <c r="I391" s="316"/>
      <c r="J391" s="317"/>
      <c r="K391" s="318"/>
    </row>
    <row r="392" spans="1:11" s="309" customFormat="1" ht="13.8">
      <c r="A392" s="315"/>
      <c r="B392" s="315"/>
      <c r="C392" s="315"/>
      <c r="D392" s="315"/>
      <c r="E392" s="315"/>
      <c r="F392" s="315"/>
      <c r="G392" s="315"/>
      <c r="H392" s="315"/>
      <c r="I392" s="316"/>
      <c r="J392" s="317"/>
      <c r="K392" s="318"/>
    </row>
    <row r="393" spans="1:11" s="309" customFormat="1" ht="13.8">
      <c r="A393" s="315"/>
      <c r="B393" s="315"/>
      <c r="C393" s="315"/>
      <c r="D393" s="315"/>
      <c r="E393" s="315"/>
      <c r="F393" s="315"/>
      <c r="G393" s="315"/>
      <c r="H393" s="315"/>
      <c r="I393" s="316"/>
      <c r="J393" s="317"/>
      <c r="K393" s="318"/>
    </row>
    <row r="394" spans="1:11" s="309" customFormat="1" ht="13.8">
      <c r="A394" s="315"/>
      <c r="B394" s="315"/>
      <c r="C394" s="315"/>
      <c r="D394" s="315"/>
      <c r="E394" s="315"/>
      <c r="F394" s="315"/>
      <c r="G394" s="315"/>
      <c r="H394" s="315"/>
      <c r="I394" s="316"/>
      <c r="J394" s="317"/>
      <c r="K394" s="318"/>
    </row>
    <row r="395" spans="1:11" s="309" customFormat="1" ht="13.8">
      <c r="A395" s="315"/>
      <c r="B395" s="315"/>
      <c r="C395" s="315"/>
      <c r="D395" s="315"/>
      <c r="E395" s="315"/>
      <c r="F395" s="315"/>
      <c r="G395" s="315"/>
      <c r="H395" s="315"/>
      <c r="I395" s="316"/>
      <c r="J395" s="317"/>
      <c r="K395" s="318"/>
    </row>
    <row r="396" spans="1:11" s="309" customFormat="1" ht="13.8">
      <c r="A396" s="315"/>
      <c r="B396" s="315"/>
      <c r="C396" s="315"/>
      <c r="D396" s="315"/>
      <c r="E396" s="315"/>
      <c r="F396" s="315"/>
      <c r="G396" s="315"/>
      <c r="H396" s="315"/>
      <c r="I396" s="316"/>
      <c r="J396" s="317"/>
      <c r="K396" s="318"/>
    </row>
    <row r="397" spans="1:11" s="309" customFormat="1" ht="13.8">
      <c r="A397" s="315"/>
      <c r="B397" s="315"/>
      <c r="C397" s="315"/>
      <c r="D397" s="315"/>
      <c r="E397" s="315"/>
      <c r="F397" s="315"/>
      <c r="G397" s="315"/>
      <c r="H397" s="315"/>
      <c r="I397" s="316"/>
      <c r="J397" s="317"/>
      <c r="K397" s="318"/>
    </row>
    <row r="398" spans="1:11" s="309" customFormat="1" ht="13.8">
      <c r="A398" s="315"/>
      <c r="B398" s="315"/>
      <c r="C398" s="315"/>
      <c r="D398" s="315"/>
      <c r="E398" s="315"/>
      <c r="F398" s="315"/>
      <c r="G398" s="315"/>
      <c r="H398" s="315"/>
      <c r="I398" s="316"/>
      <c r="J398" s="317"/>
      <c r="K398" s="318"/>
    </row>
    <row r="399" spans="1:11" s="309" customFormat="1" ht="13.8">
      <c r="A399" s="315"/>
      <c r="B399" s="315"/>
      <c r="C399" s="315"/>
      <c r="D399" s="315"/>
      <c r="E399" s="315"/>
      <c r="F399" s="315"/>
      <c r="G399" s="315"/>
      <c r="H399" s="315"/>
      <c r="I399" s="316"/>
      <c r="J399" s="317"/>
      <c r="K399" s="318"/>
    </row>
    <row r="400" spans="1:11" s="309" customFormat="1" ht="13.8">
      <c r="A400" s="315"/>
      <c r="B400" s="315"/>
      <c r="C400" s="315"/>
      <c r="D400" s="315"/>
      <c r="E400" s="315"/>
      <c r="F400" s="315"/>
      <c r="G400" s="315"/>
      <c r="H400" s="315"/>
      <c r="I400" s="316"/>
      <c r="J400" s="317"/>
      <c r="K400" s="318"/>
    </row>
    <row r="401" spans="1:11" s="309" customFormat="1" ht="13.8">
      <c r="A401" s="315"/>
      <c r="B401" s="315"/>
      <c r="C401" s="315"/>
      <c r="D401" s="315"/>
      <c r="E401" s="315"/>
      <c r="F401" s="315"/>
      <c r="G401" s="315"/>
      <c r="H401" s="315"/>
      <c r="I401" s="316"/>
      <c r="J401" s="317"/>
      <c r="K401" s="318"/>
    </row>
    <row r="402" spans="1:11" s="309" customFormat="1" ht="13.8">
      <c r="A402" s="315"/>
      <c r="B402" s="315"/>
      <c r="C402" s="315"/>
      <c r="D402" s="315"/>
      <c r="E402" s="315"/>
      <c r="F402" s="315"/>
      <c r="G402" s="315"/>
      <c r="H402" s="315"/>
      <c r="I402" s="316"/>
      <c r="J402" s="317"/>
      <c r="K402" s="318"/>
    </row>
    <row r="403" spans="1:11" s="309" customFormat="1" ht="13.8">
      <c r="A403" s="315"/>
      <c r="B403" s="315"/>
      <c r="C403" s="315"/>
      <c r="D403" s="315"/>
      <c r="E403" s="315"/>
      <c r="F403" s="315"/>
      <c r="G403" s="315"/>
      <c r="H403" s="315"/>
      <c r="I403" s="316"/>
      <c r="J403" s="317"/>
      <c r="K403" s="318"/>
    </row>
    <row r="404" spans="1:11" s="309" customFormat="1" ht="13.8">
      <c r="A404" s="315"/>
      <c r="B404" s="315"/>
      <c r="C404" s="315"/>
      <c r="D404" s="315"/>
      <c r="E404" s="315"/>
      <c r="F404" s="315"/>
      <c r="G404" s="315"/>
      <c r="H404" s="315"/>
      <c r="I404" s="316"/>
      <c r="J404" s="317"/>
      <c r="K404" s="318"/>
    </row>
    <row r="405" spans="1:11" s="309" customFormat="1" ht="13.8">
      <c r="A405" s="315"/>
      <c r="B405" s="315"/>
      <c r="C405" s="315"/>
      <c r="D405" s="315"/>
      <c r="E405" s="315"/>
      <c r="F405" s="315"/>
      <c r="G405" s="315"/>
      <c r="H405" s="315"/>
      <c r="I405" s="316"/>
      <c r="J405" s="317"/>
      <c r="K405" s="318"/>
    </row>
    <row r="406" spans="1:11" s="309" customFormat="1" ht="13.8">
      <c r="A406" s="315"/>
      <c r="B406" s="315"/>
      <c r="C406" s="315"/>
      <c r="D406" s="315"/>
      <c r="E406" s="315"/>
      <c r="F406" s="315"/>
      <c r="G406" s="315"/>
      <c r="H406" s="315"/>
      <c r="I406" s="316"/>
      <c r="J406" s="317"/>
      <c r="K406" s="318"/>
    </row>
    <row r="407" spans="1:11" s="309" customFormat="1" ht="13.8">
      <c r="A407" s="315"/>
      <c r="B407" s="315"/>
      <c r="C407" s="315"/>
      <c r="D407" s="315"/>
      <c r="E407" s="315"/>
      <c r="F407" s="315"/>
      <c r="G407" s="315"/>
      <c r="H407" s="315"/>
      <c r="I407" s="316"/>
      <c r="J407" s="317"/>
      <c r="K407" s="318"/>
    </row>
    <row r="408" spans="1:11" s="309" customFormat="1" ht="13.8">
      <c r="A408" s="315"/>
      <c r="B408" s="315"/>
      <c r="C408" s="315"/>
      <c r="D408" s="315"/>
      <c r="E408" s="315"/>
      <c r="F408" s="315"/>
      <c r="G408" s="315"/>
      <c r="H408" s="315"/>
      <c r="I408" s="316"/>
      <c r="J408" s="317"/>
      <c r="K408" s="318"/>
    </row>
    <row r="409" spans="1:11" s="309" customFormat="1" ht="13.8">
      <c r="A409" s="315"/>
      <c r="B409" s="315"/>
      <c r="C409" s="315"/>
      <c r="D409" s="315"/>
      <c r="E409" s="315"/>
      <c r="F409" s="315"/>
      <c r="G409" s="315"/>
      <c r="H409" s="315"/>
      <c r="I409" s="316"/>
      <c r="J409" s="317"/>
      <c r="K409" s="318"/>
    </row>
    <row r="410" spans="1:11" s="309" customFormat="1" ht="13.8">
      <c r="A410" s="315"/>
      <c r="B410" s="315"/>
      <c r="C410" s="315"/>
      <c r="D410" s="315"/>
      <c r="E410" s="315"/>
      <c r="F410" s="315"/>
      <c r="G410" s="315"/>
      <c r="H410" s="315"/>
      <c r="I410" s="316"/>
      <c r="J410" s="317"/>
      <c r="K410" s="318"/>
    </row>
    <row r="411" spans="1:11" s="309" customFormat="1" ht="13.8">
      <c r="A411" s="315"/>
      <c r="B411" s="315"/>
      <c r="C411" s="315"/>
      <c r="D411" s="315"/>
      <c r="E411" s="315"/>
      <c r="F411" s="315"/>
      <c r="G411" s="315"/>
      <c r="H411" s="315"/>
      <c r="I411" s="316"/>
      <c r="J411" s="317"/>
      <c r="K411" s="318"/>
    </row>
    <row r="412" spans="1:11" s="309" customFormat="1" ht="13.8">
      <c r="A412" s="315"/>
      <c r="B412" s="315"/>
      <c r="C412" s="315"/>
      <c r="D412" s="315"/>
      <c r="E412" s="315"/>
      <c r="F412" s="315"/>
      <c r="G412" s="315"/>
      <c r="H412" s="315"/>
      <c r="I412" s="316"/>
      <c r="J412" s="317"/>
      <c r="K412" s="318"/>
    </row>
    <row r="413" spans="1:11" s="309" customFormat="1" ht="13.8">
      <c r="A413" s="315"/>
      <c r="B413" s="315"/>
      <c r="C413" s="315"/>
      <c r="D413" s="315"/>
      <c r="E413" s="315"/>
      <c r="F413" s="315"/>
      <c r="G413" s="315"/>
      <c r="H413" s="315"/>
      <c r="I413" s="316"/>
      <c r="J413" s="317"/>
      <c r="K413" s="318"/>
    </row>
    <row r="414" spans="1:11" s="309" customFormat="1" ht="13.8">
      <c r="A414" s="315"/>
      <c r="B414" s="315"/>
      <c r="C414" s="315"/>
      <c r="D414" s="315"/>
      <c r="E414" s="315"/>
      <c r="F414" s="315"/>
      <c r="G414" s="315"/>
      <c r="H414" s="315"/>
      <c r="I414" s="316"/>
      <c r="J414" s="317"/>
      <c r="K414" s="318"/>
    </row>
    <row r="415" spans="1:11" s="309" customFormat="1" ht="13.8">
      <c r="A415" s="315"/>
      <c r="B415" s="315"/>
      <c r="C415" s="315"/>
      <c r="D415" s="315"/>
      <c r="E415" s="315"/>
      <c r="F415" s="315"/>
      <c r="G415" s="315"/>
      <c r="H415" s="315"/>
      <c r="I415" s="316"/>
      <c r="J415" s="317"/>
      <c r="K415" s="318"/>
    </row>
    <row r="416" spans="1:11" s="309" customFormat="1" ht="13.8">
      <c r="A416" s="315"/>
      <c r="B416" s="315"/>
      <c r="C416" s="315"/>
      <c r="D416" s="315"/>
      <c r="E416" s="315"/>
      <c r="F416" s="315"/>
      <c r="G416" s="315"/>
      <c r="H416" s="315"/>
      <c r="I416" s="316"/>
      <c r="J416" s="317"/>
      <c r="K416" s="318"/>
    </row>
    <row r="417" spans="1:11" s="309" customFormat="1" ht="13.8">
      <c r="A417" s="315"/>
      <c r="B417" s="315"/>
      <c r="C417" s="315"/>
      <c r="D417" s="315"/>
      <c r="E417" s="315"/>
      <c r="F417" s="315"/>
      <c r="G417" s="315"/>
      <c r="H417" s="315"/>
      <c r="I417" s="316"/>
      <c r="J417" s="317"/>
      <c r="K417" s="318"/>
    </row>
    <row r="418" spans="1:11" s="309" customFormat="1" ht="13.8">
      <c r="A418" s="315"/>
      <c r="B418" s="315"/>
      <c r="C418" s="315"/>
      <c r="D418" s="315"/>
      <c r="E418" s="315"/>
      <c r="F418" s="315"/>
      <c r="G418" s="315"/>
      <c r="H418" s="315"/>
      <c r="I418" s="316"/>
      <c r="J418" s="317"/>
      <c r="K418" s="318"/>
    </row>
    <row r="419" spans="1:11" s="309" customFormat="1" ht="13.8">
      <c r="A419" s="315"/>
      <c r="B419" s="315"/>
      <c r="C419" s="315"/>
      <c r="D419" s="315"/>
      <c r="E419" s="315"/>
      <c r="F419" s="315"/>
      <c r="G419" s="315"/>
      <c r="H419" s="315"/>
      <c r="I419" s="316"/>
      <c r="J419" s="317"/>
      <c r="K419" s="318"/>
    </row>
    <row r="420" spans="1:11" s="309" customFormat="1" ht="13.8">
      <c r="A420" s="315"/>
      <c r="B420" s="315"/>
      <c r="C420" s="315"/>
      <c r="D420" s="315"/>
      <c r="E420" s="315"/>
      <c r="F420" s="315"/>
      <c r="G420" s="315"/>
      <c r="H420" s="315"/>
      <c r="I420" s="316"/>
      <c r="J420" s="317"/>
      <c r="K420" s="318"/>
    </row>
    <row r="421" spans="1:11" s="309" customFormat="1" ht="13.8">
      <c r="A421" s="315"/>
      <c r="B421" s="315"/>
      <c r="C421" s="315"/>
      <c r="D421" s="315"/>
      <c r="E421" s="315"/>
      <c r="F421" s="315"/>
      <c r="G421" s="315"/>
      <c r="H421" s="315"/>
      <c r="I421" s="316"/>
      <c r="J421" s="317"/>
      <c r="K421" s="318"/>
    </row>
    <row r="422" spans="1:11" s="309" customFormat="1" ht="13.8">
      <c r="A422" s="315"/>
      <c r="B422" s="315"/>
      <c r="C422" s="315"/>
      <c r="D422" s="315"/>
      <c r="E422" s="315"/>
      <c r="F422" s="315"/>
      <c r="G422" s="315"/>
      <c r="H422" s="315"/>
      <c r="I422" s="316"/>
      <c r="J422" s="317"/>
      <c r="K422" s="318"/>
    </row>
    <row r="423" spans="1:11" s="309" customFormat="1" ht="13.8">
      <c r="A423" s="315"/>
      <c r="B423" s="315"/>
      <c r="C423" s="315"/>
      <c r="D423" s="315"/>
      <c r="E423" s="315"/>
      <c r="F423" s="315"/>
      <c r="G423" s="315"/>
      <c r="H423" s="315"/>
      <c r="I423" s="316"/>
      <c r="J423" s="317"/>
      <c r="K423" s="318"/>
    </row>
    <row r="424" spans="1:11" s="309" customFormat="1" ht="13.8">
      <c r="A424" s="315"/>
      <c r="B424" s="315"/>
      <c r="C424" s="315"/>
      <c r="D424" s="315"/>
      <c r="E424" s="315"/>
      <c r="F424" s="315"/>
      <c r="G424" s="315"/>
      <c r="H424" s="315"/>
      <c r="I424" s="316"/>
      <c r="J424" s="317"/>
      <c r="K424" s="318"/>
    </row>
    <row r="425" spans="1:11" s="309" customFormat="1" ht="13.8">
      <c r="A425" s="315"/>
      <c r="B425" s="315"/>
      <c r="C425" s="315"/>
      <c r="D425" s="315"/>
      <c r="E425" s="315"/>
      <c r="F425" s="315"/>
      <c r="G425" s="315"/>
      <c r="H425" s="315"/>
      <c r="I425" s="316"/>
      <c r="J425" s="317"/>
      <c r="K425" s="318"/>
    </row>
    <row r="426" spans="1:11" s="309" customFormat="1" ht="13.8">
      <c r="A426" s="315"/>
      <c r="B426" s="315"/>
      <c r="C426" s="315"/>
      <c r="D426" s="315"/>
      <c r="E426" s="315"/>
      <c r="F426" s="315"/>
      <c r="G426" s="315"/>
      <c r="H426" s="315"/>
      <c r="I426" s="316"/>
      <c r="J426" s="317"/>
      <c r="K426" s="318"/>
    </row>
    <row r="427" spans="1:11" s="309" customFormat="1" ht="13.8">
      <c r="A427" s="315"/>
      <c r="B427" s="315"/>
      <c r="C427" s="315"/>
      <c r="D427" s="315"/>
      <c r="E427" s="315"/>
      <c r="F427" s="315"/>
      <c r="G427" s="315"/>
      <c r="H427" s="315"/>
      <c r="I427" s="316"/>
      <c r="J427" s="317"/>
      <c r="K427" s="318"/>
    </row>
    <row r="428" spans="1:11" s="309" customFormat="1" ht="13.8">
      <c r="A428" s="315"/>
      <c r="B428" s="315"/>
      <c r="C428" s="315"/>
      <c r="D428" s="315"/>
      <c r="E428" s="315"/>
      <c r="F428" s="315"/>
      <c r="G428" s="315"/>
      <c r="H428" s="315"/>
      <c r="I428" s="316"/>
      <c r="J428" s="317"/>
      <c r="K428" s="318"/>
    </row>
    <row r="429" spans="1:11" s="309" customFormat="1" ht="13.8">
      <c r="A429" s="315"/>
      <c r="B429" s="315"/>
      <c r="C429" s="315"/>
      <c r="D429" s="315"/>
      <c r="E429" s="315"/>
      <c r="F429" s="315"/>
      <c r="G429" s="315"/>
      <c r="H429" s="315"/>
      <c r="I429" s="316"/>
      <c r="J429" s="317"/>
      <c r="K429" s="318"/>
    </row>
    <row r="430" spans="1:11" s="309" customFormat="1" ht="13.8">
      <c r="A430" s="315"/>
      <c r="B430" s="315"/>
      <c r="C430" s="315"/>
      <c r="D430" s="315"/>
      <c r="E430" s="315"/>
      <c r="F430" s="315"/>
      <c r="G430" s="315"/>
      <c r="H430" s="315"/>
      <c r="I430" s="316"/>
      <c r="J430" s="317"/>
      <c r="K430" s="318"/>
    </row>
    <row r="431" spans="1:11" s="309" customFormat="1" ht="13.8">
      <c r="A431" s="315"/>
      <c r="B431" s="315"/>
      <c r="C431" s="315"/>
      <c r="D431" s="315"/>
      <c r="E431" s="315"/>
      <c r="F431" s="315"/>
      <c r="G431" s="315"/>
      <c r="H431" s="315"/>
      <c r="I431" s="316"/>
      <c r="J431" s="317"/>
      <c r="K431" s="318"/>
    </row>
    <row r="432" spans="1:11" s="309" customFormat="1" ht="13.8">
      <c r="A432" s="315"/>
      <c r="B432" s="315"/>
      <c r="C432" s="315"/>
      <c r="D432" s="315"/>
      <c r="E432" s="315"/>
      <c r="F432" s="315"/>
      <c r="G432" s="315"/>
      <c r="H432" s="315"/>
      <c r="I432" s="316"/>
      <c r="J432" s="317"/>
      <c r="K432" s="318"/>
    </row>
    <row r="433" spans="1:11" s="309" customFormat="1" ht="13.8">
      <c r="A433" s="315"/>
      <c r="B433" s="315"/>
      <c r="C433" s="315"/>
      <c r="D433" s="315"/>
      <c r="E433" s="315"/>
      <c r="F433" s="315"/>
      <c r="G433" s="315"/>
      <c r="H433" s="315"/>
      <c r="I433" s="316"/>
      <c r="J433" s="317"/>
      <c r="K433" s="318"/>
    </row>
    <row r="434" spans="1:11" s="309" customFormat="1" ht="13.8">
      <c r="A434" s="315"/>
      <c r="B434" s="315"/>
      <c r="C434" s="315"/>
      <c r="D434" s="315"/>
      <c r="E434" s="315"/>
      <c r="F434" s="315"/>
      <c r="G434" s="315"/>
      <c r="H434" s="315"/>
      <c r="I434" s="316"/>
      <c r="J434" s="317"/>
      <c r="K434" s="318"/>
    </row>
    <row r="435" spans="1:11" s="309" customFormat="1" ht="13.8">
      <c r="A435" s="315"/>
      <c r="B435" s="315"/>
      <c r="C435" s="315"/>
      <c r="D435" s="315"/>
      <c r="E435" s="315"/>
      <c r="F435" s="315"/>
      <c r="G435" s="315"/>
      <c r="H435" s="315"/>
      <c r="I435" s="316"/>
      <c r="J435" s="317"/>
      <c r="K435" s="318"/>
    </row>
    <row r="436" spans="1:11" s="309" customFormat="1" ht="13.8">
      <c r="A436" s="315"/>
      <c r="B436" s="315"/>
      <c r="C436" s="315"/>
      <c r="D436" s="315"/>
      <c r="E436" s="315"/>
      <c r="F436" s="315"/>
      <c r="G436" s="315"/>
      <c r="H436" s="315"/>
      <c r="I436" s="316"/>
      <c r="J436" s="317"/>
      <c r="K436" s="318"/>
    </row>
    <row r="437" spans="1:11" s="309" customFormat="1" ht="13.8">
      <c r="A437" s="315"/>
      <c r="B437" s="315"/>
      <c r="C437" s="315"/>
      <c r="D437" s="315"/>
      <c r="E437" s="315"/>
      <c r="F437" s="315"/>
      <c r="G437" s="315"/>
      <c r="H437" s="315"/>
      <c r="I437" s="316"/>
      <c r="J437" s="317"/>
      <c r="K437" s="318"/>
    </row>
    <row r="438" spans="1:11" s="309" customFormat="1" ht="13.8">
      <c r="A438" s="315"/>
      <c r="B438" s="315"/>
      <c r="C438" s="315"/>
      <c r="D438" s="315"/>
      <c r="E438" s="315"/>
      <c r="F438" s="315"/>
      <c r="G438" s="315"/>
      <c r="H438" s="315"/>
      <c r="I438" s="316"/>
      <c r="J438" s="317"/>
      <c r="K438" s="318"/>
    </row>
    <row r="439" spans="1:11" s="309" customFormat="1" ht="13.8">
      <c r="A439" s="315"/>
      <c r="B439" s="315"/>
      <c r="C439" s="315"/>
      <c r="D439" s="315"/>
      <c r="E439" s="315"/>
      <c r="F439" s="315"/>
      <c r="G439" s="315"/>
      <c r="H439" s="315"/>
      <c r="I439" s="316"/>
      <c r="J439" s="317"/>
      <c r="K439" s="318"/>
    </row>
    <row r="440" spans="1:11" s="309" customFormat="1" ht="13.8">
      <c r="A440" s="315"/>
      <c r="B440" s="315"/>
      <c r="C440" s="315"/>
      <c r="D440" s="315"/>
      <c r="E440" s="315"/>
      <c r="F440" s="315"/>
      <c r="G440" s="315"/>
      <c r="H440" s="315"/>
      <c r="I440" s="316"/>
      <c r="J440" s="317"/>
      <c r="K440" s="318"/>
    </row>
    <row r="441" spans="1:11" s="309" customFormat="1" ht="13.8">
      <c r="A441" s="315"/>
      <c r="B441" s="315"/>
      <c r="C441" s="315"/>
      <c r="D441" s="315"/>
      <c r="E441" s="315"/>
      <c r="F441" s="315"/>
      <c r="G441" s="315"/>
      <c r="H441" s="315"/>
      <c r="I441" s="316"/>
      <c r="J441" s="317"/>
      <c r="K441" s="318"/>
    </row>
    <row r="442" spans="1:11" s="309" customFormat="1" ht="13.8">
      <c r="A442" s="315"/>
      <c r="B442" s="315"/>
      <c r="C442" s="315"/>
      <c r="D442" s="315"/>
      <c r="E442" s="315"/>
      <c r="F442" s="315"/>
      <c r="G442" s="315"/>
      <c r="H442" s="315"/>
      <c r="I442" s="316"/>
      <c r="J442" s="317"/>
      <c r="K442" s="318"/>
    </row>
    <row r="443" spans="1:11" s="309" customFormat="1" ht="13.8">
      <c r="A443" s="315"/>
      <c r="B443" s="315"/>
      <c r="C443" s="315"/>
      <c r="D443" s="315"/>
      <c r="E443" s="315"/>
      <c r="F443" s="315"/>
      <c r="G443" s="315"/>
      <c r="H443" s="315"/>
      <c r="I443" s="316"/>
      <c r="J443" s="317"/>
      <c r="K443" s="318"/>
    </row>
    <row r="444" spans="1:11" s="309" customFormat="1" ht="13.8">
      <c r="A444" s="315"/>
      <c r="B444" s="315"/>
      <c r="C444" s="315"/>
      <c r="D444" s="315"/>
      <c r="E444" s="315"/>
      <c r="F444" s="315"/>
      <c r="G444" s="315"/>
      <c r="H444" s="315"/>
      <c r="I444" s="316"/>
      <c r="J444" s="317"/>
      <c r="K444" s="318"/>
    </row>
    <row r="445" spans="1:11" s="309" customFormat="1" ht="13.8">
      <c r="A445" s="315"/>
      <c r="B445" s="315"/>
      <c r="C445" s="315"/>
      <c r="D445" s="315"/>
      <c r="E445" s="315"/>
      <c r="F445" s="315"/>
      <c r="G445" s="315"/>
      <c r="H445" s="315"/>
      <c r="I445" s="316"/>
      <c r="J445" s="317"/>
      <c r="K445" s="318"/>
    </row>
    <row r="446" spans="1:11" s="309" customFormat="1" ht="13.8">
      <c r="A446" s="315"/>
      <c r="B446" s="315"/>
      <c r="C446" s="315"/>
      <c r="D446" s="315"/>
      <c r="E446" s="315"/>
      <c r="F446" s="315"/>
      <c r="G446" s="315"/>
      <c r="H446" s="315"/>
      <c r="I446" s="316"/>
      <c r="J446" s="317"/>
      <c r="K446" s="318"/>
    </row>
    <row r="447" spans="1:11" s="309" customFormat="1" ht="13.8">
      <c r="A447" s="315"/>
      <c r="B447" s="315"/>
      <c r="C447" s="315"/>
      <c r="D447" s="315"/>
      <c r="E447" s="315"/>
      <c r="F447" s="315"/>
      <c r="G447" s="315"/>
      <c r="H447" s="315"/>
      <c r="I447" s="316"/>
      <c r="J447" s="317"/>
      <c r="K447" s="318"/>
    </row>
    <row r="448" spans="1:11" s="309" customFormat="1" ht="13.8">
      <c r="A448" s="315"/>
      <c r="B448" s="315"/>
      <c r="C448" s="315"/>
      <c r="D448" s="315"/>
      <c r="E448" s="315"/>
      <c r="F448" s="315"/>
      <c r="G448" s="315"/>
      <c r="H448" s="315"/>
      <c r="I448" s="316"/>
      <c r="J448" s="317"/>
      <c r="K448" s="318"/>
    </row>
    <row r="449" spans="1:11" s="309" customFormat="1" ht="13.8">
      <c r="A449" s="315"/>
      <c r="B449" s="315"/>
      <c r="C449" s="315"/>
      <c r="D449" s="315"/>
      <c r="E449" s="315"/>
      <c r="F449" s="315"/>
      <c r="G449" s="315"/>
      <c r="H449" s="315"/>
      <c r="I449" s="316"/>
      <c r="J449" s="317"/>
      <c r="K449" s="318"/>
    </row>
    <row r="450" spans="1:11" s="309" customFormat="1" ht="13.8">
      <c r="A450" s="315"/>
      <c r="B450" s="315"/>
      <c r="C450" s="315"/>
      <c r="D450" s="315"/>
      <c r="E450" s="315"/>
      <c r="F450" s="315"/>
      <c r="G450" s="315"/>
      <c r="H450" s="315"/>
      <c r="I450" s="316"/>
      <c r="J450" s="317"/>
      <c r="K450" s="318"/>
    </row>
    <row r="451" spans="1:11" s="309" customFormat="1" ht="13.8">
      <c r="A451" s="315"/>
      <c r="B451" s="315"/>
      <c r="C451" s="315"/>
      <c r="D451" s="315"/>
      <c r="E451" s="315"/>
      <c r="F451" s="315"/>
      <c r="G451" s="315"/>
      <c r="H451" s="315"/>
      <c r="I451" s="316"/>
      <c r="J451" s="317"/>
      <c r="K451" s="318"/>
    </row>
    <row r="452" spans="1:11" s="309" customFormat="1" ht="13.8">
      <c r="A452" s="315"/>
      <c r="B452" s="315"/>
      <c r="C452" s="315"/>
      <c r="D452" s="315"/>
      <c r="E452" s="315"/>
      <c r="F452" s="315"/>
      <c r="G452" s="315"/>
      <c r="H452" s="315"/>
      <c r="I452" s="316"/>
      <c r="J452" s="317"/>
      <c r="K452" s="318"/>
    </row>
    <row r="453" spans="1:11" s="309" customFormat="1" ht="13.8">
      <c r="A453" s="315"/>
      <c r="B453" s="315"/>
      <c r="C453" s="315"/>
      <c r="D453" s="315"/>
      <c r="E453" s="315"/>
      <c r="F453" s="315"/>
      <c r="G453" s="315"/>
      <c r="H453" s="315"/>
      <c r="I453" s="316"/>
      <c r="J453" s="317"/>
      <c r="K453" s="318"/>
    </row>
    <row r="454" spans="1:11" s="309" customFormat="1" ht="13.8">
      <c r="A454" s="315"/>
      <c r="B454" s="315"/>
      <c r="C454" s="315"/>
      <c r="D454" s="315"/>
      <c r="E454" s="315"/>
      <c r="F454" s="315"/>
      <c r="G454" s="315"/>
      <c r="H454" s="315"/>
      <c r="I454" s="316"/>
      <c r="J454" s="317"/>
      <c r="K454" s="318"/>
    </row>
    <row r="455" spans="1:11" s="309" customFormat="1" ht="13.8">
      <c r="A455" s="315"/>
      <c r="B455" s="315"/>
      <c r="C455" s="315"/>
      <c r="D455" s="315"/>
      <c r="E455" s="315"/>
      <c r="F455" s="315"/>
      <c r="G455" s="315"/>
      <c r="H455" s="315"/>
      <c r="I455" s="316"/>
      <c r="J455" s="317"/>
      <c r="K455" s="318"/>
    </row>
    <row r="456" spans="1:11" s="309" customFormat="1" ht="13.8">
      <c r="A456" s="315"/>
      <c r="B456" s="315"/>
      <c r="C456" s="315"/>
      <c r="D456" s="315"/>
      <c r="E456" s="315"/>
      <c r="F456" s="315"/>
      <c r="G456" s="315"/>
      <c r="H456" s="315"/>
      <c r="I456" s="316"/>
      <c r="J456" s="317"/>
      <c r="K456" s="318"/>
    </row>
    <row r="457" spans="1:11" s="309" customFormat="1" ht="13.8">
      <c r="A457" s="315"/>
      <c r="B457" s="315"/>
      <c r="C457" s="315"/>
      <c r="D457" s="315"/>
      <c r="E457" s="315"/>
      <c r="F457" s="315"/>
      <c r="G457" s="315"/>
      <c r="H457" s="315"/>
      <c r="I457" s="316"/>
      <c r="J457" s="317"/>
      <c r="K457" s="318"/>
    </row>
    <row r="458" spans="1:11" s="309" customFormat="1" ht="13.8">
      <c r="A458" s="315"/>
      <c r="B458" s="315"/>
      <c r="C458" s="315"/>
      <c r="D458" s="315"/>
      <c r="E458" s="315"/>
      <c r="F458" s="315"/>
      <c r="G458" s="315"/>
      <c r="H458" s="315"/>
      <c r="I458" s="316"/>
      <c r="J458" s="317"/>
      <c r="K458" s="318"/>
    </row>
    <row r="459" spans="1:11" s="309" customFormat="1" ht="13.8">
      <c r="A459" s="315"/>
      <c r="B459" s="315"/>
      <c r="C459" s="315"/>
      <c r="D459" s="315"/>
      <c r="E459" s="315"/>
      <c r="F459" s="315"/>
      <c r="G459" s="315"/>
      <c r="H459" s="315"/>
      <c r="I459" s="316"/>
      <c r="J459" s="317"/>
      <c r="K459" s="318"/>
    </row>
    <row r="460" spans="1:11" s="309" customFormat="1" ht="13.8">
      <c r="A460" s="315"/>
      <c r="B460" s="315"/>
      <c r="C460" s="315"/>
      <c r="D460" s="315"/>
      <c r="E460" s="315"/>
      <c r="F460" s="315"/>
      <c r="G460" s="315"/>
      <c r="H460" s="315"/>
      <c r="I460" s="316"/>
      <c r="J460" s="317"/>
      <c r="K460" s="318"/>
    </row>
    <row r="461" spans="1:11" s="309" customFormat="1" ht="13.8">
      <c r="A461" s="315"/>
      <c r="B461" s="315"/>
      <c r="C461" s="315"/>
      <c r="D461" s="315"/>
      <c r="E461" s="315"/>
      <c r="F461" s="315"/>
      <c r="G461" s="315"/>
      <c r="H461" s="315"/>
      <c r="I461" s="316"/>
      <c r="J461" s="317"/>
      <c r="K461" s="318"/>
    </row>
    <row r="462" spans="1:11" s="309" customFormat="1" ht="13.8">
      <c r="A462" s="315"/>
      <c r="B462" s="315"/>
      <c r="C462" s="315"/>
      <c r="D462" s="315"/>
      <c r="E462" s="315"/>
      <c r="F462" s="315"/>
      <c r="G462" s="315"/>
      <c r="H462" s="315"/>
      <c r="I462" s="316"/>
      <c r="J462" s="317"/>
      <c r="K462" s="318"/>
    </row>
    <row r="463" spans="1:11" s="309" customFormat="1" ht="13.8">
      <c r="A463" s="315"/>
      <c r="B463" s="315"/>
      <c r="C463" s="315"/>
      <c r="D463" s="315"/>
      <c r="E463" s="315"/>
      <c r="F463" s="315"/>
      <c r="G463" s="315"/>
      <c r="H463" s="315"/>
      <c r="I463" s="316"/>
      <c r="J463" s="317"/>
      <c r="K463" s="318"/>
    </row>
    <row r="464" spans="1:11" s="309" customFormat="1" ht="13.8">
      <c r="A464" s="315"/>
      <c r="B464" s="315"/>
      <c r="C464" s="315"/>
      <c r="D464" s="315"/>
      <c r="E464" s="315"/>
      <c r="F464" s="315"/>
      <c r="G464" s="315"/>
      <c r="H464" s="315"/>
      <c r="I464" s="316"/>
      <c r="J464" s="317"/>
      <c r="K464" s="318"/>
    </row>
    <row r="465" spans="1:11" s="309" customFormat="1" ht="13.8">
      <c r="A465" s="315"/>
      <c r="B465" s="315"/>
      <c r="C465" s="315"/>
      <c r="D465" s="315"/>
      <c r="E465" s="315"/>
      <c r="F465" s="315"/>
      <c r="G465" s="315"/>
      <c r="H465" s="315"/>
      <c r="I465" s="316"/>
      <c r="J465" s="317"/>
      <c r="K465" s="318"/>
    </row>
    <row r="466" spans="1:11" s="309" customFormat="1" ht="13.8">
      <c r="A466" s="315"/>
      <c r="B466" s="315"/>
      <c r="C466" s="315"/>
      <c r="D466" s="315"/>
      <c r="E466" s="315"/>
      <c r="F466" s="315"/>
      <c r="G466" s="315"/>
      <c r="H466" s="315"/>
      <c r="I466" s="316"/>
      <c r="J466" s="317"/>
      <c r="K466" s="318"/>
    </row>
    <row r="467" spans="1:11" s="309" customFormat="1" ht="13.8">
      <c r="A467" s="315"/>
      <c r="B467" s="315"/>
      <c r="C467" s="315"/>
      <c r="D467" s="315"/>
      <c r="E467" s="315"/>
      <c r="F467" s="315"/>
      <c r="G467" s="315"/>
      <c r="H467" s="315"/>
      <c r="I467" s="316"/>
      <c r="J467" s="317"/>
      <c r="K467" s="318"/>
    </row>
    <row r="468" spans="1:11" s="309" customFormat="1" ht="13.8">
      <c r="A468" s="315"/>
      <c r="B468" s="315"/>
      <c r="C468" s="315"/>
      <c r="D468" s="315"/>
      <c r="E468" s="315"/>
      <c r="F468" s="315"/>
      <c r="G468" s="315"/>
      <c r="H468" s="315"/>
      <c r="I468" s="316"/>
      <c r="J468" s="317"/>
      <c r="K468" s="318"/>
    </row>
    <row r="469" spans="1:11" s="309" customFormat="1" ht="13.8">
      <c r="A469" s="315"/>
      <c r="B469" s="315"/>
      <c r="C469" s="315"/>
      <c r="D469" s="315"/>
      <c r="E469" s="315"/>
      <c r="F469" s="315"/>
      <c r="G469" s="315"/>
      <c r="H469" s="315"/>
      <c r="I469" s="316"/>
      <c r="J469" s="317"/>
      <c r="K469" s="318"/>
    </row>
    <row r="470" spans="1:11" s="309" customFormat="1" ht="13.8">
      <c r="A470" s="315"/>
      <c r="B470" s="315"/>
      <c r="C470" s="315"/>
      <c r="D470" s="315"/>
      <c r="E470" s="315"/>
      <c r="F470" s="315"/>
      <c r="G470" s="315"/>
      <c r="H470" s="315"/>
      <c r="I470" s="316"/>
      <c r="J470" s="317"/>
      <c r="K470" s="318"/>
    </row>
    <row r="471" spans="1:11" s="309" customFormat="1" ht="13.8">
      <c r="A471" s="315"/>
      <c r="B471" s="315"/>
      <c r="C471" s="315"/>
      <c r="D471" s="315"/>
      <c r="E471" s="315"/>
      <c r="F471" s="315"/>
      <c r="G471" s="315"/>
      <c r="H471" s="315"/>
      <c r="I471" s="316"/>
      <c r="J471" s="317"/>
      <c r="K471" s="318"/>
    </row>
    <row r="472" spans="1:11" s="309" customFormat="1" ht="13.8">
      <c r="A472" s="315"/>
      <c r="B472" s="315"/>
      <c r="C472" s="315"/>
      <c r="D472" s="315"/>
      <c r="E472" s="315"/>
      <c r="F472" s="315"/>
      <c r="G472" s="315"/>
      <c r="H472" s="315"/>
      <c r="I472" s="316"/>
      <c r="J472" s="317"/>
      <c r="K472" s="318"/>
    </row>
    <row r="473" spans="1:11" s="309" customFormat="1" ht="13.8">
      <c r="A473" s="315"/>
      <c r="B473" s="315"/>
      <c r="C473" s="315"/>
      <c r="D473" s="315"/>
      <c r="E473" s="315"/>
      <c r="F473" s="315"/>
      <c r="G473" s="315"/>
      <c r="H473" s="315"/>
      <c r="I473" s="316"/>
      <c r="J473" s="317"/>
      <c r="K473" s="318"/>
    </row>
    <row r="474" spans="1:11" s="309" customFormat="1" ht="13.8">
      <c r="A474" s="315"/>
      <c r="B474" s="315"/>
      <c r="C474" s="315"/>
      <c r="D474" s="315"/>
      <c r="E474" s="315"/>
      <c r="F474" s="315"/>
      <c r="G474" s="315"/>
      <c r="H474" s="315"/>
      <c r="I474" s="316"/>
      <c r="J474" s="317"/>
      <c r="K474" s="318"/>
    </row>
    <row r="475" spans="1:11" s="309" customFormat="1" ht="13.8">
      <c r="A475" s="315"/>
      <c r="B475" s="315"/>
      <c r="C475" s="315"/>
      <c r="D475" s="315"/>
      <c r="E475" s="315"/>
      <c r="F475" s="315"/>
      <c r="G475" s="315"/>
      <c r="H475" s="315"/>
      <c r="I475" s="316"/>
      <c r="J475" s="317"/>
      <c r="K475" s="318"/>
    </row>
    <row r="476" spans="1:11" s="309" customFormat="1" ht="13.8">
      <c r="A476" s="315"/>
      <c r="B476" s="315"/>
      <c r="C476" s="315"/>
      <c r="D476" s="315"/>
      <c r="E476" s="315"/>
      <c r="F476" s="315"/>
      <c r="G476" s="315"/>
      <c r="H476" s="315"/>
      <c r="I476" s="316"/>
      <c r="J476" s="317"/>
      <c r="K476" s="318"/>
    </row>
    <row r="477" spans="1:11" s="309" customFormat="1" ht="13.8">
      <c r="A477" s="315"/>
      <c r="B477" s="315"/>
      <c r="C477" s="315"/>
      <c r="D477" s="315"/>
      <c r="E477" s="315"/>
      <c r="F477" s="315"/>
      <c r="G477" s="315"/>
      <c r="H477" s="315"/>
      <c r="I477" s="316"/>
      <c r="J477" s="317"/>
      <c r="K477" s="318"/>
    </row>
    <row r="478" spans="1:11" s="309" customFormat="1" ht="13.8">
      <c r="A478" s="315"/>
      <c r="B478" s="315"/>
      <c r="C478" s="315"/>
      <c r="D478" s="315"/>
      <c r="E478" s="315"/>
      <c r="F478" s="315"/>
      <c r="G478" s="315"/>
      <c r="H478" s="315"/>
      <c r="I478" s="316"/>
      <c r="J478" s="317"/>
      <c r="K478" s="318"/>
    </row>
    <row r="479" spans="1:11" s="309" customFormat="1" ht="13.8">
      <c r="A479" s="315"/>
      <c r="B479" s="315"/>
      <c r="C479" s="315"/>
      <c r="D479" s="315"/>
      <c r="E479" s="315"/>
      <c r="F479" s="315"/>
      <c r="G479" s="315"/>
      <c r="H479" s="315"/>
      <c r="I479" s="316"/>
      <c r="J479" s="317"/>
      <c r="K479" s="318"/>
    </row>
    <row r="480" spans="1:11" s="309" customFormat="1" ht="13.8">
      <c r="A480" s="315"/>
      <c r="B480" s="315"/>
      <c r="C480" s="315"/>
      <c r="D480" s="315"/>
      <c r="E480" s="315"/>
      <c r="F480" s="315"/>
      <c r="G480" s="315"/>
      <c r="H480" s="315"/>
      <c r="I480" s="316"/>
      <c r="J480" s="317"/>
      <c r="K480" s="318"/>
    </row>
    <row r="481" spans="1:11" s="309" customFormat="1" ht="13.8">
      <c r="A481" s="315"/>
      <c r="B481" s="315"/>
      <c r="C481" s="315"/>
      <c r="D481" s="315"/>
      <c r="E481" s="315"/>
      <c r="F481" s="315"/>
      <c r="G481" s="315"/>
      <c r="H481" s="315"/>
      <c r="I481" s="316"/>
      <c r="J481" s="317"/>
      <c r="K481" s="318"/>
    </row>
    <row r="482" spans="1:11" s="309" customFormat="1" ht="13.8">
      <c r="A482" s="315"/>
      <c r="B482" s="315"/>
      <c r="C482" s="315"/>
      <c r="D482" s="315"/>
      <c r="E482" s="315"/>
      <c r="F482" s="315"/>
      <c r="G482" s="315"/>
      <c r="H482" s="315"/>
      <c r="I482" s="316"/>
      <c r="J482" s="317"/>
      <c r="K482" s="318"/>
    </row>
    <row r="483" spans="1:11" s="309" customFormat="1" ht="13.8">
      <c r="A483" s="315"/>
      <c r="B483" s="315"/>
      <c r="C483" s="315"/>
      <c r="D483" s="315"/>
      <c r="E483" s="315"/>
      <c r="F483" s="315"/>
      <c r="G483" s="315"/>
      <c r="H483" s="315"/>
      <c r="I483" s="316"/>
      <c r="J483" s="317"/>
      <c r="K483" s="318"/>
    </row>
    <row r="484" spans="1:11" s="309" customFormat="1" ht="13.8">
      <c r="A484" s="315"/>
      <c r="B484" s="315"/>
      <c r="C484" s="315"/>
      <c r="D484" s="315"/>
      <c r="E484" s="315"/>
      <c r="F484" s="315"/>
      <c r="G484" s="315"/>
      <c r="H484" s="315"/>
      <c r="I484" s="316"/>
      <c r="J484" s="317"/>
      <c r="K484" s="318"/>
    </row>
    <row r="485" spans="1:11" s="309" customFormat="1" ht="13.8">
      <c r="A485" s="315"/>
      <c r="B485" s="315"/>
      <c r="C485" s="315"/>
      <c r="D485" s="315"/>
      <c r="E485" s="315"/>
      <c r="F485" s="315"/>
      <c r="G485" s="315"/>
      <c r="H485" s="315"/>
      <c r="I485" s="316"/>
      <c r="J485" s="317"/>
      <c r="K485" s="318"/>
    </row>
    <row r="486" spans="1:11" s="309" customFormat="1" ht="13.8">
      <c r="A486" s="315"/>
      <c r="B486" s="315"/>
      <c r="C486" s="315"/>
      <c r="D486" s="315"/>
      <c r="E486" s="315"/>
      <c r="F486" s="315"/>
      <c r="G486" s="315"/>
      <c r="H486" s="315"/>
      <c r="I486" s="316"/>
      <c r="J486" s="317"/>
      <c r="K486" s="318"/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70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showZeros="0" zoomScaleSheetLayoutView="100" workbookViewId="0" topLeftCell="A61">
      <selection activeCell="I81" sqref="I81"/>
    </sheetView>
  </sheetViews>
  <sheetFormatPr defaultColWidth="9.00390625" defaultRowHeight="12.75" outlineLevelRow="1"/>
  <cols>
    <col min="1" max="1" width="3.625" style="488" customWidth="1"/>
    <col min="2" max="3" width="4.50390625" style="488" bestFit="1" customWidth="1"/>
    <col min="4" max="4" width="5.375" style="488" bestFit="1" customWidth="1"/>
    <col min="5" max="5" width="4.50390625" style="488" bestFit="1" customWidth="1"/>
    <col min="6" max="6" width="11.375" style="488" bestFit="1" customWidth="1"/>
    <col min="7" max="7" width="54.875" style="488" bestFit="1" customWidth="1"/>
    <col min="8" max="8" width="5.625" style="488" bestFit="1" customWidth="1"/>
    <col min="9" max="9" width="7.875" style="489" bestFit="1" customWidth="1"/>
    <col min="10" max="10" width="9.125" style="490" bestFit="1" customWidth="1"/>
    <col min="11" max="11" width="7.50390625" style="491" customWidth="1"/>
    <col min="12" max="15" width="9.125" style="0" hidden="1" customWidth="1"/>
    <col min="257" max="257" width="3.625" style="0" customWidth="1"/>
    <col min="258" max="259" width="4.50390625" style="0" bestFit="1" customWidth="1"/>
    <col min="260" max="260" width="5.375" style="0" bestFit="1" customWidth="1"/>
    <col min="261" max="261" width="4.50390625" style="0" bestFit="1" customWidth="1"/>
    <col min="262" max="262" width="11.375" style="0" bestFit="1" customWidth="1"/>
    <col min="263" max="263" width="54.875" style="0" bestFit="1" customWidth="1"/>
    <col min="264" max="264" width="5.625" style="0" bestFit="1" customWidth="1"/>
    <col min="265" max="265" width="7.875" style="0" bestFit="1" customWidth="1"/>
    <col min="266" max="266" width="9.125" style="0" bestFit="1" customWidth="1"/>
    <col min="267" max="267" width="7.50390625" style="0" customWidth="1"/>
    <col min="268" max="271" width="9.00390625" style="0" hidden="1" customWidth="1"/>
    <col min="513" max="513" width="3.625" style="0" customWidth="1"/>
    <col min="514" max="515" width="4.50390625" style="0" bestFit="1" customWidth="1"/>
    <col min="516" max="516" width="5.375" style="0" bestFit="1" customWidth="1"/>
    <col min="517" max="517" width="4.50390625" style="0" bestFit="1" customWidth="1"/>
    <col min="518" max="518" width="11.375" style="0" bestFit="1" customWidth="1"/>
    <col min="519" max="519" width="54.875" style="0" bestFit="1" customWidth="1"/>
    <col min="520" max="520" width="5.625" style="0" bestFit="1" customWidth="1"/>
    <col min="521" max="521" width="7.875" style="0" bestFit="1" customWidth="1"/>
    <col min="522" max="522" width="9.125" style="0" bestFit="1" customWidth="1"/>
    <col min="523" max="523" width="7.50390625" style="0" customWidth="1"/>
    <col min="524" max="527" width="9.00390625" style="0" hidden="1" customWidth="1"/>
    <col min="769" max="769" width="3.625" style="0" customWidth="1"/>
    <col min="770" max="771" width="4.50390625" style="0" bestFit="1" customWidth="1"/>
    <col min="772" max="772" width="5.375" style="0" bestFit="1" customWidth="1"/>
    <col min="773" max="773" width="4.50390625" style="0" bestFit="1" customWidth="1"/>
    <col min="774" max="774" width="11.375" style="0" bestFit="1" customWidth="1"/>
    <col min="775" max="775" width="54.875" style="0" bestFit="1" customWidth="1"/>
    <col min="776" max="776" width="5.625" style="0" bestFit="1" customWidth="1"/>
    <col min="777" max="777" width="7.875" style="0" bestFit="1" customWidth="1"/>
    <col min="778" max="778" width="9.125" style="0" bestFit="1" customWidth="1"/>
    <col min="779" max="779" width="7.50390625" style="0" customWidth="1"/>
    <col min="780" max="783" width="9.00390625" style="0" hidden="1" customWidth="1"/>
    <col min="1025" max="1025" width="3.625" style="0" customWidth="1"/>
    <col min="1026" max="1027" width="4.50390625" style="0" bestFit="1" customWidth="1"/>
    <col min="1028" max="1028" width="5.375" style="0" bestFit="1" customWidth="1"/>
    <col min="1029" max="1029" width="4.50390625" style="0" bestFit="1" customWidth="1"/>
    <col min="1030" max="1030" width="11.375" style="0" bestFit="1" customWidth="1"/>
    <col min="1031" max="1031" width="54.875" style="0" bestFit="1" customWidth="1"/>
    <col min="1032" max="1032" width="5.625" style="0" bestFit="1" customWidth="1"/>
    <col min="1033" max="1033" width="7.875" style="0" bestFit="1" customWidth="1"/>
    <col min="1034" max="1034" width="9.125" style="0" bestFit="1" customWidth="1"/>
    <col min="1035" max="1035" width="7.50390625" style="0" customWidth="1"/>
    <col min="1036" max="1039" width="9.00390625" style="0" hidden="1" customWidth="1"/>
    <col min="1281" max="1281" width="3.625" style="0" customWidth="1"/>
    <col min="1282" max="1283" width="4.50390625" style="0" bestFit="1" customWidth="1"/>
    <col min="1284" max="1284" width="5.375" style="0" bestFit="1" customWidth="1"/>
    <col min="1285" max="1285" width="4.50390625" style="0" bestFit="1" customWidth="1"/>
    <col min="1286" max="1286" width="11.375" style="0" bestFit="1" customWidth="1"/>
    <col min="1287" max="1287" width="54.875" style="0" bestFit="1" customWidth="1"/>
    <col min="1288" max="1288" width="5.625" style="0" bestFit="1" customWidth="1"/>
    <col min="1289" max="1289" width="7.875" style="0" bestFit="1" customWidth="1"/>
    <col min="1290" max="1290" width="9.125" style="0" bestFit="1" customWidth="1"/>
    <col min="1291" max="1291" width="7.50390625" style="0" customWidth="1"/>
    <col min="1292" max="1295" width="9.00390625" style="0" hidden="1" customWidth="1"/>
    <col min="1537" max="1537" width="3.625" style="0" customWidth="1"/>
    <col min="1538" max="1539" width="4.50390625" style="0" bestFit="1" customWidth="1"/>
    <col min="1540" max="1540" width="5.375" style="0" bestFit="1" customWidth="1"/>
    <col min="1541" max="1541" width="4.50390625" style="0" bestFit="1" customWidth="1"/>
    <col min="1542" max="1542" width="11.375" style="0" bestFit="1" customWidth="1"/>
    <col min="1543" max="1543" width="54.875" style="0" bestFit="1" customWidth="1"/>
    <col min="1544" max="1544" width="5.625" style="0" bestFit="1" customWidth="1"/>
    <col min="1545" max="1545" width="7.875" style="0" bestFit="1" customWidth="1"/>
    <col min="1546" max="1546" width="9.125" style="0" bestFit="1" customWidth="1"/>
    <col min="1547" max="1547" width="7.50390625" style="0" customWidth="1"/>
    <col min="1548" max="1551" width="9.00390625" style="0" hidden="1" customWidth="1"/>
    <col min="1793" max="1793" width="3.625" style="0" customWidth="1"/>
    <col min="1794" max="1795" width="4.50390625" style="0" bestFit="1" customWidth="1"/>
    <col min="1796" max="1796" width="5.375" style="0" bestFit="1" customWidth="1"/>
    <col min="1797" max="1797" width="4.50390625" style="0" bestFit="1" customWidth="1"/>
    <col min="1798" max="1798" width="11.375" style="0" bestFit="1" customWidth="1"/>
    <col min="1799" max="1799" width="54.875" style="0" bestFit="1" customWidth="1"/>
    <col min="1800" max="1800" width="5.625" style="0" bestFit="1" customWidth="1"/>
    <col min="1801" max="1801" width="7.875" style="0" bestFit="1" customWidth="1"/>
    <col min="1802" max="1802" width="9.125" style="0" bestFit="1" customWidth="1"/>
    <col min="1803" max="1803" width="7.50390625" style="0" customWidth="1"/>
    <col min="1804" max="1807" width="9.00390625" style="0" hidden="1" customWidth="1"/>
    <col min="2049" max="2049" width="3.625" style="0" customWidth="1"/>
    <col min="2050" max="2051" width="4.50390625" style="0" bestFit="1" customWidth="1"/>
    <col min="2052" max="2052" width="5.375" style="0" bestFit="1" customWidth="1"/>
    <col min="2053" max="2053" width="4.50390625" style="0" bestFit="1" customWidth="1"/>
    <col min="2054" max="2054" width="11.375" style="0" bestFit="1" customWidth="1"/>
    <col min="2055" max="2055" width="54.875" style="0" bestFit="1" customWidth="1"/>
    <col min="2056" max="2056" width="5.625" style="0" bestFit="1" customWidth="1"/>
    <col min="2057" max="2057" width="7.875" style="0" bestFit="1" customWidth="1"/>
    <col min="2058" max="2058" width="9.125" style="0" bestFit="1" customWidth="1"/>
    <col min="2059" max="2059" width="7.50390625" style="0" customWidth="1"/>
    <col min="2060" max="2063" width="9.00390625" style="0" hidden="1" customWidth="1"/>
    <col min="2305" max="2305" width="3.625" style="0" customWidth="1"/>
    <col min="2306" max="2307" width="4.50390625" style="0" bestFit="1" customWidth="1"/>
    <col min="2308" max="2308" width="5.375" style="0" bestFit="1" customWidth="1"/>
    <col min="2309" max="2309" width="4.50390625" style="0" bestFit="1" customWidth="1"/>
    <col min="2310" max="2310" width="11.375" style="0" bestFit="1" customWidth="1"/>
    <col min="2311" max="2311" width="54.875" style="0" bestFit="1" customWidth="1"/>
    <col min="2312" max="2312" width="5.625" style="0" bestFit="1" customWidth="1"/>
    <col min="2313" max="2313" width="7.875" style="0" bestFit="1" customWidth="1"/>
    <col min="2314" max="2314" width="9.125" style="0" bestFit="1" customWidth="1"/>
    <col min="2315" max="2315" width="7.50390625" style="0" customWidth="1"/>
    <col min="2316" max="2319" width="9.00390625" style="0" hidden="1" customWidth="1"/>
    <col min="2561" max="2561" width="3.625" style="0" customWidth="1"/>
    <col min="2562" max="2563" width="4.50390625" style="0" bestFit="1" customWidth="1"/>
    <col min="2564" max="2564" width="5.375" style="0" bestFit="1" customWidth="1"/>
    <col min="2565" max="2565" width="4.50390625" style="0" bestFit="1" customWidth="1"/>
    <col min="2566" max="2566" width="11.375" style="0" bestFit="1" customWidth="1"/>
    <col min="2567" max="2567" width="54.875" style="0" bestFit="1" customWidth="1"/>
    <col min="2568" max="2568" width="5.625" style="0" bestFit="1" customWidth="1"/>
    <col min="2569" max="2569" width="7.875" style="0" bestFit="1" customWidth="1"/>
    <col min="2570" max="2570" width="9.125" style="0" bestFit="1" customWidth="1"/>
    <col min="2571" max="2571" width="7.50390625" style="0" customWidth="1"/>
    <col min="2572" max="2575" width="9.00390625" style="0" hidden="1" customWidth="1"/>
    <col min="2817" max="2817" width="3.625" style="0" customWidth="1"/>
    <col min="2818" max="2819" width="4.50390625" style="0" bestFit="1" customWidth="1"/>
    <col min="2820" max="2820" width="5.375" style="0" bestFit="1" customWidth="1"/>
    <col min="2821" max="2821" width="4.50390625" style="0" bestFit="1" customWidth="1"/>
    <col min="2822" max="2822" width="11.375" style="0" bestFit="1" customWidth="1"/>
    <col min="2823" max="2823" width="54.875" style="0" bestFit="1" customWidth="1"/>
    <col min="2824" max="2824" width="5.625" style="0" bestFit="1" customWidth="1"/>
    <col min="2825" max="2825" width="7.875" style="0" bestFit="1" customWidth="1"/>
    <col min="2826" max="2826" width="9.125" style="0" bestFit="1" customWidth="1"/>
    <col min="2827" max="2827" width="7.50390625" style="0" customWidth="1"/>
    <col min="2828" max="2831" width="9.00390625" style="0" hidden="1" customWidth="1"/>
    <col min="3073" max="3073" width="3.625" style="0" customWidth="1"/>
    <col min="3074" max="3075" width="4.50390625" style="0" bestFit="1" customWidth="1"/>
    <col min="3076" max="3076" width="5.375" style="0" bestFit="1" customWidth="1"/>
    <col min="3077" max="3077" width="4.50390625" style="0" bestFit="1" customWidth="1"/>
    <col min="3078" max="3078" width="11.375" style="0" bestFit="1" customWidth="1"/>
    <col min="3079" max="3079" width="54.875" style="0" bestFit="1" customWidth="1"/>
    <col min="3080" max="3080" width="5.625" style="0" bestFit="1" customWidth="1"/>
    <col min="3081" max="3081" width="7.875" style="0" bestFit="1" customWidth="1"/>
    <col min="3082" max="3082" width="9.125" style="0" bestFit="1" customWidth="1"/>
    <col min="3083" max="3083" width="7.50390625" style="0" customWidth="1"/>
    <col min="3084" max="3087" width="9.00390625" style="0" hidden="1" customWidth="1"/>
    <col min="3329" max="3329" width="3.625" style="0" customWidth="1"/>
    <col min="3330" max="3331" width="4.50390625" style="0" bestFit="1" customWidth="1"/>
    <col min="3332" max="3332" width="5.375" style="0" bestFit="1" customWidth="1"/>
    <col min="3333" max="3333" width="4.50390625" style="0" bestFit="1" customWidth="1"/>
    <col min="3334" max="3334" width="11.375" style="0" bestFit="1" customWidth="1"/>
    <col min="3335" max="3335" width="54.875" style="0" bestFit="1" customWidth="1"/>
    <col min="3336" max="3336" width="5.625" style="0" bestFit="1" customWidth="1"/>
    <col min="3337" max="3337" width="7.875" style="0" bestFit="1" customWidth="1"/>
    <col min="3338" max="3338" width="9.125" style="0" bestFit="1" customWidth="1"/>
    <col min="3339" max="3339" width="7.50390625" style="0" customWidth="1"/>
    <col min="3340" max="3343" width="9.00390625" style="0" hidden="1" customWidth="1"/>
    <col min="3585" max="3585" width="3.625" style="0" customWidth="1"/>
    <col min="3586" max="3587" width="4.50390625" style="0" bestFit="1" customWidth="1"/>
    <col min="3588" max="3588" width="5.375" style="0" bestFit="1" customWidth="1"/>
    <col min="3589" max="3589" width="4.50390625" style="0" bestFit="1" customWidth="1"/>
    <col min="3590" max="3590" width="11.375" style="0" bestFit="1" customWidth="1"/>
    <col min="3591" max="3591" width="54.875" style="0" bestFit="1" customWidth="1"/>
    <col min="3592" max="3592" width="5.625" style="0" bestFit="1" customWidth="1"/>
    <col min="3593" max="3593" width="7.875" style="0" bestFit="1" customWidth="1"/>
    <col min="3594" max="3594" width="9.125" style="0" bestFit="1" customWidth="1"/>
    <col min="3595" max="3595" width="7.50390625" style="0" customWidth="1"/>
    <col min="3596" max="3599" width="9.00390625" style="0" hidden="1" customWidth="1"/>
    <col min="3841" max="3841" width="3.625" style="0" customWidth="1"/>
    <col min="3842" max="3843" width="4.50390625" style="0" bestFit="1" customWidth="1"/>
    <col min="3844" max="3844" width="5.375" style="0" bestFit="1" customWidth="1"/>
    <col min="3845" max="3845" width="4.50390625" style="0" bestFit="1" customWidth="1"/>
    <col min="3846" max="3846" width="11.375" style="0" bestFit="1" customWidth="1"/>
    <col min="3847" max="3847" width="54.875" style="0" bestFit="1" customWidth="1"/>
    <col min="3848" max="3848" width="5.625" style="0" bestFit="1" customWidth="1"/>
    <col min="3849" max="3849" width="7.875" style="0" bestFit="1" customWidth="1"/>
    <col min="3850" max="3850" width="9.125" style="0" bestFit="1" customWidth="1"/>
    <col min="3851" max="3851" width="7.50390625" style="0" customWidth="1"/>
    <col min="3852" max="3855" width="9.00390625" style="0" hidden="1" customWidth="1"/>
    <col min="4097" max="4097" width="3.625" style="0" customWidth="1"/>
    <col min="4098" max="4099" width="4.50390625" style="0" bestFit="1" customWidth="1"/>
    <col min="4100" max="4100" width="5.375" style="0" bestFit="1" customWidth="1"/>
    <col min="4101" max="4101" width="4.50390625" style="0" bestFit="1" customWidth="1"/>
    <col min="4102" max="4102" width="11.375" style="0" bestFit="1" customWidth="1"/>
    <col min="4103" max="4103" width="54.875" style="0" bestFit="1" customWidth="1"/>
    <col min="4104" max="4104" width="5.625" style="0" bestFit="1" customWidth="1"/>
    <col min="4105" max="4105" width="7.875" style="0" bestFit="1" customWidth="1"/>
    <col min="4106" max="4106" width="9.125" style="0" bestFit="1" customWidth="1"/>
    <col min="4107" max="4107" width="7.50390625" style="0" customWidth="1"/>
    <col min="4108" max="4111" width="9.00390625" style="0" hidden="1" customWidth="1"/>
    <col min="4353" max="4353" width="3.625" style="0" customWidth="1"/>
    <col min="4354" max="4355" width="4.50390625" style="0" bestFit="1" customWidth="1"/>
    <col min="4356" max="4356" width="5.375" style="0" bestFit="1" customWidth="1"/>
    <col min="4357" max="4357" width="4.50390625" style="0" bestFit="1" customWidth="1"/>
    <col min="4358" max="4358" width="11.375" style="0" bestFit="1" customWidth="1"/>
    <col min="4359" max="4359" width="54.875" style="0" bestFit="1" customWidth="1"/>
    <col min="4360" max="4360" width="5.625" style="0" bestFit="1" customWidth="1"/>
    <col min="4361" max="4361" width="7.875" style="0" bestFit="1" customWidth="1"/>
    <col min="4362" max="4362" width="9.125" style="0" bestFit="1" customWidth="1"/>
    <col min="4363" max="4363" width="7.50390625" style="0" customWidth="1"/>
    <col min="4364" max="4367" width="9.00390625" style="0" hidden="1" customWidth="1"/>
    <col min="4609" max="4609" width="3.625" style="0" customWidth="1"/>
    <col min="4610" max="4611" width="4.50390625" style="0" bestFit="1" customWidth="1"/>
    <col min="4612" max="4612" width="5.375" style="0" bestFit="1" customWidth="1"/>
    <col min="4613" max="4613" width="4.50390625" style="0" bestFit="1" customWidth="1"/>
    <col min="4614" max="4614" width="11.375" style="0" bestFit="1" customWidth="1"/>
    <col min="4615" max="4615" width="54.875" style="0" bestFit="1" customWidth="1"/>
    <col min="4616" max="4616" width="5.625" style="0" bestFit="1" customWidth="1"/>
    <col min="4617" max="4617" width="7.875" style="0" bestFit="1" customWidth="1"/>
    <col min="4618" max="4618" width="9.125" style="0" bestFit="1" customWidth="1"/>
    <col min="4619" max="4619" width="7.50390625" style="0" customWidth="1"/>
    <col min="4620" max="4623" width="9.00390625" style="0" hidden="1" customWidth="1"/>
    <col min="4865" max="4865" width="3.625" style="0" customWidth="1"/>
    <col min="4866" max="4867" width="4.50390625" style="0" bestFit="1" customWidth="1"/>
    <col min="4868" max="4868" width="5.375" style="0" bestFit="1" customWidth="1"/>
    <col min="4869" max="4869" width="4.50390625" style="0" bestFit="1" customWidth="1"/>
    <col min="4870" max="4870" width="11.375" style="0" bestFit="1" customWidth="1"/>
    <col min="4871" max="4871" width="54.875" style="0" bestFit="1" customWidth="1"/>
    <col min="4872" max="4872" width="5.625" style="0" bestFit="1" customWidth="1"/>
    <col min="4873" max="4873" width="7.875" style="0" bestFit="1" customWidth="1"/>
    <col min="4874" max="4874" width="9.125" style="0" bestFit="1" customWidth="1"/>
    <col min="4875" max="4875" width="7.50390625" style="0" customWidth="1"/>
    <col min="4876" max="4879" width="9.00390625" style="0" hidden="1" customWidth="1"/>
    <col min="5121" max="5121" width="3.625" style="0" customWidth="1"/>
    <col min="5122" max="5123" width="4.50390625" style="0" bestFit="1" customWidth="1"/>
    <col min="5124" max="5124" width="5.375" style="0" bestFit="1" customWidth="1"/>
    <col min="5125" max="5125" width="4.50390625" style="0" bestFit="1" customWidth="1"/>
    <col min="5126" max="5126" width="11.375" style="0" bestFit="1" customWidth="1"/>
    <col min="5127" max="5127" width="54.875" style="0" bestFit="1" customWidth="1"/>
    <col min="5128" max="5128" width="5.625" style="0" bestFit="1" customWidth="1"/>
    <col min="5129" max="5129" width="7.875" style="0" bestFit="1" customWidth="1"/>
    <col min="5130" max="5130" width="9.125" style="0" bestFit="1" customWidth="1"/>
    <col min="5131" max="5131" width="7.50390625" style="0" customWidth="1"/>
    <col min="5132" max="5135" width="9.00390625" style="0" hidden="1" customWidth="1"/>
    <col min="5377" max="5377" width="3.625" style="0" customWidth="1"/>
    <col min="5378" max="5379" width="4.50390625" style="0" bestFit="1" customWidth="1"/>
    <col min="5380" max="5380" width="5.375" style="0" bestFit="1" customWidth="1"/>
    <col min="5381" max="5381" width="4.50390625" style="0" bestFit="1" customWidth="1"/>
    <col min="5382" max="5382" width="11.375" style="0" bestFit="1" customWidth="1"/>
    <col min="5383" max="5383" width="54.875" style="0" bestFit="1" customWidth="1"/>
    <col min="5384" max="5384" width="5.625" style="0" bestFit="1" customWidth="1"/>
    <col min="5385" max="5385" width="7.875" style="0" bestFit="1" customWidth="1"/>
    <col min="5386" max="5386" width="9.125" style="0" bestFit="1" customWidth="1"/>
    <col min="5387" max="5387" width="7.50390625" style="0" customWidth="1"/>
    <col min="5388" max="5391" width="9.00390625" style="0" hidden="1" customWidth="1"/>
    <col min="5633" max="5633" width="3.625" style="0" customWidth="1"/>
    <col min="5634" max="5635" width="4.50390625" style="0" bestFit="1" customWidth="1"/>
    <col min="5636" max="5636" width="5.375" style="0" bestFit="1" customWidth="1"/>
    <col min="5637" max="5637" width="4.50390625" style="0" bestFit="1" customWidth="1"/>
    <col min="5638" max="5638" width="11.375" style="0" bestFit="1" customWidth="1"/>
    <col min="5639" max="5639" width="54.875" style="0" bestFit="1" customWidth="1"/>
    <col min="5640" max="5640" width="5.625" style="0" bestFit="1" customWidth="1"/>
    <col min="5641" max="5641" width="7.875" style="0" bestFit="1" customWidth="1"/>
    <col min="5642" max="5642" width="9.125" style="0" bestFit="1" customWidth="1"/>
    <col min="5643" max="5643" width="7.50390625" style="0" customWidth="1"/>
    <col min="5644" max="5647" width="9.00390625" style="0" hidden="1" customWidth="1"/>
    <col min="5889" max="5889" width="3.625" style="0" customWidth="1"/>
    <col min="5890" max="5891" width="4.50390625" style="0" bestFit="1" customWidth="1"/>
    <col min="5892" max="5892" width="5.375" style="0" bestFit="1" customWidth="1"/>
    <col min="5893" max="5893" width="4.50390625" style="0" bestFit="1" customWidth="1"/>
    <col min="5894" max="5894" width="11.375" style="0" bestFit="1" customWidth="1"/>
    <col min="5895" max="5895" width="54.875" style="0" bestFit="1" customWidth="1"/>
    <col min="5896" max="5896" width="5.625" style="0" bestFit="1" customWidth="1"/>
    <col min="5897" max="5897" width="7.875" style="0" bestFit="1" customWidth="1"/>
    <col min="5898" max="5898" width="9.125" style="0" bestFit="1" customWidth="1"/>
    <col min="5899" max="5899" width="7.50390625" style="0" customWidth="1"/>
    <col min="5900" max="5903" width="9.00390625" style="0" hidden="1" customWidth="1"/>
    <col min="6145" max="6145" width="3.625" style="0" customWidth="1"/>
    <col min="6146" max="6147" width="4.50390625" style="0" bestFit="1" customWidth="1"/>
    <col min="6148" max="6148" width="5.375" style="0" bestFit="1" customWidth="1"/>
    <col min="6149" max="6149" width="4.50390625" style="0" bestFit="1" customWidth="1"/>
    <col min="6150" max="6150" width="11.375" style="0" bestFit="1" customWidth="1"/>
    <col min="6151" max="6151" width="54.875" style="0" bestFit="1" customWidth="1"/>
    <col min="6152" max="6152" width="5.625" style="0" bestFit="1" customWidth="1"/>
    <col min="6153" max="6153" width="7.875" style="0" bestFit="1" customWidth="1"/>
    <col min="6154" max="6154" width="9.125" style="0" bestFit="1" customWidth="1"/>
    <col min="6155" max="6155" width="7.50390625" style="0" customWidth="1"/>
    <col min="6156" max="6159" width="9.00390625" style="0" hidden="1" customWidth="1"/>
    <col min="6401" max="6401" width="3.625" style="0" customWidth="1"/>
    <col min="6402" max="6403" width="4.50390625" style="0" bestFit="1" customWidth="1"/>
    <col min="6404" max="6404" width="5.375" style="0" bestFit="1" customWidth="1"/>
    <col min="6405" max="6405" width="4.50390625" style="0" bestFit="1" customWidth="1"/>
    <col min="6406" max="6406" width="11.375" style="0" bestFit="1" customWidth="1"/>
    <col min="6407" max="6407" width="54.875" style="0" bestFit="1" customWidth="1"/>
    <col min="6408" max="6408" width="5.625" style="0" bestFit="1" customWidth="1"/>
    <col min="6409" max="6409" width="7.875" style="0" bestFit="1" customWidth="1"/>
    <col min="6410" max="6410" width="9.125" style="0" bestFit="1" customWidth="1"/>
    <col min="6411" max="6411" width="7.50390625" style="0" customWidth="1"/>
    <col min="6412" max="6415" width="9.00390625" style="0" hidden="1" customWidth="1"/>
    <col min="6657" max="6657" width="3.625" style="0" customWidth="1"/>
    <col min="6658" max="6659" width="4.50390625" style="0" bestFit="1" customWidth="1"/>
    <col min="6660" max="6660" width="5.375" style="0" bestFit="1" customWidth="1"/>
    <col min="6661" max="6661" width="4.50390625" style="0" bestFit="1" customWidth="1"/>
    <col min="6662" max="6662" width="11.375" style="0" bestFit="1" customWidth="1"/>
    <col min="6663" max="6663" width="54.875" style="0" bestFit="1" customWidth="1"/>
    <col min="6664" max="6664" width="5.625" style="0" bestFit="1" customWidth="1"/>
    <col min="6665" max="6665" width="7.875" style="0" bestFit="1" customWidth="1"/>
    <col min="6666" max="6666" width="9.125" style="0" bestFit="1" customWidth="1"/>
    <col min="6667" max="6667" width="7.50390625" style="0" customWidth="1"/>
    <col min="6668" max="6671" width="9.00390625" style="0" hidden="1" customWidth="1"/>
    <col min="6913" max="6913" width="3.625" style="0" customWidth="1"/>
    <col min="6914" max="6915" width="4.50390625" style="0" bestFit="1" customWidth="1"/>
    <col min="6916" max="6916" width="5.375" style="0" bestFit="1" customWidth="1"/>
    <col min="6917" max="6917" width="4.50390625" style="0" bestFit="1" customWidth="1"/>
    <col min="6918" max="6918" width="11.375" style="0" bestFit="1" customWidth="1"/>
    <col min="6919" max="6919" width="54.875" style="0" bestFit="1" customWidth="1"/>
    <col min="6920" max="6920" width="5.625" style="0" bestFit="1" customWidth="1"/>
    <col min="6921" max="6921" width="7.875" style="0" bestFit="1" customWidth="1"/>
    <col min="6922" max="6922" width="9.125" style="0" bestFit="1" customWidth="1"/>
    <col min="6923" max="6923" width="7.50390625" style="0" customWidth="1"/>
    <col min="6924" max="6927" width="9.00390625" style="0" hidden="1" customWidth="1"/>
    <col min="7169" max="7169" width="3.625" style="0" customWidth="1"/>
    <col min="7170" max="7171" width="4.50390625" style="0" bestFit="1" customWidth="1"/>
    <col min="7172" max="7172" width="5.375" style="0" bestFit="1" customWidth="1"/>
    <col min="7173" max="7173" width="4.50390625" style="0" bestFit="1" customWidth="1"/>
    <col min="7174" max="7174" width="11.375" style="0" bestFit="1" customWidth="1"/>
    <col min="7175" max="7175" width="54.875" style="0" bestFit="1" customWidth="1"/>
    <col min="7176" max="7176" width="5.625" style="0" bestFit="1" customWidth="1"/>
    <col min="7177" max="7177" width="7.875" style="0" bestFit="1" customWidth="1"/>
    <col min="7178" max="7178" width="9.125" style="0" bestFit="1" customWidth="1"/>
    <col min="7179" max="7179" width="7.50390625" style="0" customWidth="1"/>
    <col min="7180" max="7183" width="9.00390625" style="0" hidden="1" customWidth="1"/>
    <col min="7425" max="7425" width="3.625" style="0" customWidth="1"/>
    <col min="7426" max="7427" width="4.50390625" style="0" bestFit="1" customWidth="1"/>
    <col min="7428" max="7428" width="5.375" style="0" bestFit="1" customWidth="1"/>
    <col min="7429" max="7429" width="4.50390625" style="0" bestFit="1" customWidth="1"/>
    <col min="7430" max="7430" width="11.375" style="0" bestFit="1" customWidth="1"/>
    <col min="7431" max="7431" width="54.875" style="0" bestFit="1" customWidth="1"/>
    <col min="7432" max="7432" width="5.625" style="0" bestFit="1" customWidth="1"/>
    <col min="7433" max="7433" width="7.875" style="0" bestFit="1" customWidth="1"/>
    <col min="7434" max="7434" width="9.125" style="0" bestFit="1" customWidth="1"/>
    <col min="7435" max="7435" width="7.50390625" style="0" customWidth="1"/>
    <col min="7436" max="7439" width="9.00390625" style="0" hidden="1" customWidth="1"/>
    <col min="7681" max="7681" width="3.625" style="0" customWidth="1"/>
    <col min="7682" max="7683" width="4.50390625" style="0" bestFit="1" customWidth="1"/>
    <col min="7684" max="7684" width="5.375" style="0" bestFit="1" customWidth="1"/>
    <col min="7685" max="7685" width="4.50390625" style="0" bestFit="1" customWidth="1"/>
    <col min="7686" max="7686" width="11.375" style="0" bestFit="1" customWidth="1"/>
    <col min="7687" max="7687" width="54.875" style="0" bestFit="1" customWidth="1"/>
    <col min="7688" max="7688" width="5.625" style="0" bestFit="1" customWidth="1"/>
    <col min="7689" max="7689" width="7.875" style="0" bestFit="1" customWidth="1"/>
    <col min="7690" max="7690" width="9.125" style="0" bestFit="1" customWidth="1"/>
    <col min="7691" max="7691" width="7.50390625" style="0" customWidth="1"/>
    <col min="7692" max="7695" width="9.00390625" style="0" hidden="1" customWidth="1"/>
    <col min="7937" max="7937" width="3.625" style="0" customWidth="1"/>
    <col min="7938" max="7939" width="4.50390625" style="0" bestFit="1" customWidth="1"/>
    <col min="7940" max="7940" width="5.375" style="0" bestFit="1" customWidth="1"/>
    <col min="7941" max="7941" width="4.50390625" style="0" bestFit="1" customWidth="1"/>
    <col min="7942" max="7942" width="11.375" style="0" bestFit="1" customWidth="1"/>
    <col min="7943" max="7943" width="54.875" style="0" bestFit="1" customWidth="1"/>
    <col min="7944" max="7944" width="5.625" style="0" bestFit="1" customWidth="1"/>
    <col min="7945" max="7945" width="7.875" style="0" bestFit="1" customWidth="1"/>
    <col min="7946" max="7946" width="9.125" style="0" bestFit="1" customWidth="1"/>
    <col min="7947" max="7947" width="7.50390625" style="0" customWidth="1"/>
    <col min="7948" max="7951" width="9.00390625" style="0" hidden="1" customWidth="1"/>
    <col min="8193" max="8193" width="3.625" style="0" customWidth="1"/>
    <col min="8194" max="8195" width="4.50390625" style="0" bestFit="1" customWidth="1"/>
    <col min="8196" max="8196" width="5.375" style="0" bestFit="1" customWidth="1"/>
    <col min="8197" max="8197" width="4.50390625" style="0" bestFit="1" customWidth="1"/>
    <col min="8198" max="8198" width="11.375" style="0" bestFit="1" customWidth="1"/>
    <col min="8199" max="8199" width="54.875" style="0" bestFit="1" customWidth="1"/>
    <col min="8200" max="8200" width="5.625" style="0" bestFit="1" customWidth="1"/>
    <col min="8201" max="8201" width="7.875" style="0" bestFit="1" customWidth="1"/>
    <col min="8202" max="8202" width="9.125" style="0" bestFit="1" customWidth="1"/>
    <col min="8203" max="8203" width="7.50390625" style="0" customWidth="1"/>
    <col min="8204" max="8207" width="9.00390625" style="0" hidden="1" customWidth="1"/>
    <col min="8449" max="8449" width="3.625" style="0" customWidth="1"/>
    <col min="8450" max="8451" width="4.50390625" style="0" bestFit="1" customWidth="1"/>
    <col min="8452" max="8452" width="5.375" style="0" bestFit="1" customWidth="1"/>
    <col min="8453" max="8453" width="4.50390625" style="0" bestFit="1" customWidth="1"/>
    <col min="8454" max="8454" width="11.375" style="0" bestFit="1" customWidth="1"/>
    <col min="8455" max="8455" width="54.875" style="0" bestFit="1" customWidth="1"/>
    <col min="8456" max="8456" width="5.625" style="0" bestFit="1" customWidth="1"/>
    <col min="8457" max="8457" width="7.875" style="0" bestFit="1" customWidth="1"/>
    <col min="8458" max="8458" width="9.125" style="0" bestFit="1" customWidth="1"/>
    <col min="8459" max="8459" width="7.50390625" style="0" customWidth="1"/>
    <col min="8460" max="8463" width="9.00390625" style="0" hidden="1" customWidth="1"/>
    <col min="8705" max="8705" width="3.625" style="0" customWidth="1"/>
    <col min="8706" max="8707" width="4.50390625" style="0" bestFit="1" customWidth="1"/>
    <col min="8708" max="8708" width="5.375" style="0" bestFit="1" customWidth="1"/>
    <col min="8709" max="8709" width="4.50390625" style="0" bestFit="1" customWidth="1"/>
    <col min="8710" max="8710" width="11.375" style="0" bestFit="1" customWidth="1"/>
    <col min="8711" max="8711" width="54.875" style="0" bestFit="1" customWidth="1"/>
    <col min="8712" max="8712" width="5.625" style="0" bestFit="1" customWidth="1"/>
    <col min="8713" max="8713" width="7.875" style="0" bestFit="1" customWidth="1"/>
    <col min="8714" max="8714" width="9.125" style="0" bestFit="1" customWidth="1"/>
    <col min="8715" max="8715" width="7.50390625" style="0" customWidth="1"/>
    <col min="8716" max="8719" width="9.00390625" style="0" hidden="1" customWidth="1"/>
    <col min="8961" max="8961" width="3.625" style="0" customWidth="1"/>
    <col min="8962" max="8963" width="4.50390625" style="0" bestFit="1" customWidth="1"/>
    <col min="8964" max="8964" width="5.375" style="0" bestFit="1" customWidth="1"/>
    <col min="8965" max="8965" width="4.50390625" style="0" bestFit="1" customWidth="1"/>
    <col min="8966" max="8966" width="11.375" style="0" bestFit="1" customWidth="1"/>
    <col min="8967" max="8967" width="54.875" style="0" bestFit="1" customWidth="1"/>
    <col min="8968" max="8968" width="5.625" style="0" bestFit="1" customWidth="1"/>
    <col min="8969" max="8969" width="7.875" style="0" bestFit="1" customWidth="1"/>
    <col min="8970" max="8970" width="9.125" style="0" bestFit="1" customWidth="1"/>
    <col min="8971" max="8971" width="7.50390625" style="0" customWidth="1"/>
    <col min="8972" max="8975" width="9.00390625" style="0" hidden="1" customWidth="1"/>
    <col min="9217" max="9217" width="3.625" style="0" customWidth="1"/>
    <col min="9218" max="9219" width="4.50390625" style="0" bestFit="1" customWidth="1"/>
    <col min="9220" max="9220" width="5.375" style="0" bestFit="1" customWidth="1"/>
    <col min="9221" max="9221" width="4.50390625" style="0" bestFit="1" customWidth="1"/>
    <col min="9222" max="9222" width="11.375" style="0" bestFit="1" customWidth="1"/>
    <col min="9223" max="9223" width="54.875" style="0" bestFit="1" customWidth="1"/>
    <col min="9224" max="9224" width="5.625" style="0" bestFit="1" customWidth="1"/>
    <col min="9225" max="9225" width="7.875" style="0" bestFit="1" customWidth="1"/>
    <col min="9226" max="9226" width="9.125" style="0" bestFit="1" customWidth="1"/>
    <col min="9227" max="9227" width="7.50390625" style="0" customWidth="1"/>
    <col min="9228" max="9231" width="9.00390625" style="0" hidden="1" customWidth="1"/>
    <col min="9473" max="9473" width="3.625" style="0" customWidth="1"/>
    <col min="9474" max="9475" width="4.50390625" style="0" bestFit="1" customWidth="1"/>
    <col min="9476" max="9476" width="5.375" style="0" bestFit="1" customWidth="1"/>
    <col min="9477" max="9477" width="4.50390625" style="0" bestFit="1" customWidth="1"/>
    <col min="9478" max="9478" width="11.375" style="0" bestFit="1" customWidth="1"/>
    <col min="9479" max="9479" width="54.875" style="0" bestFit="1" customWidth="1"/>
    <col min="9480" max="9480" width="5.625" style="0" bestFit="1" customWidth="1"/>
    <col min="9481" max="9481" width="7.875" style="0" bestFit="1" customWidth="1"/>
    <col min="9482" max="9482" width="9.125" style="0" bestFit="1" customWidth="1"/>
    <col min="9483" max="9483" width="7.50390625" style="0" customWidth="1"/>
    <col min="9484" max="9487" width="9.00390625" style="0" hidden="1" customWidth="1"/>
    <col min="9729" max="9729" width="3.625" style="0" customWidth="1"/>
    <col min="9730" max="9731" width="4.50390625" style="0" bestFit="1" customWidth="1"/>
    <col min="9732" max="9732" width="5.375" style="0" bestFit="1" customWidth="1"/>
    <col min="9733" max="9733" width="4.50390625" style="0" bestFit="1" customWidth="1"/>
    <col min="9734" max="9734" width="11.375" style="0" bestFit="1" customWidth="1"/>
    <col min="9735" max="9735" width="54.875" style="0" bestFit="1" customWidth="1"/>
    <col min="9736" max="9736" width="5.625" style="0" bestFit="1" customWidth="1"/>
    <col min="9737" max="9737" width="7.875" style="0" bestFit="1" customWidth="1"/>
    <col min="9738" max="9738" width="9.125" style="0" bestFit="1" customWidth="1"/>
    <col min="9739" max="9739" width="7.50390625" style="0" customWidth="1"/>
    <col min="9740" max="9743" width="9.00390625" style="0" hidden="1" customWidth="1"/>
    <col min="9985" max="9985" width="3.625" style="0" customWidth="1"/>
    <col min="9986" max="9987" width="4.50390625" style="0" bestFit="1" customWidth="1"/>
    <col min="9988" max="9988" width="5.375" style="0" bestFit="1" customWidth="1"/>
    <col min="9989" max="9989" width="4.50390625" style="0" bestFit="1" customWidth="1"/>
    <col min="9990" max="9990" width="11.375" style="0" bestFit="1" customWidth="1"/>
    <col min="9991" max="9991" width="54.875" style="0" bestFit="1" customWidth="1"/>
    <col min="9992" max="9992" width="5.625" style="0" bestFit="1" customWidth="1"/>
    <col min="9993" max="9993" width="7.875" style="0" bestFit="1" customWidth="1"/>
    <col min="9994" max="9994" width="9.125" style="0" bestFit="1" customWidth="1"/>
    <col min="9995" max="9995" width="7.50390625" style="0" customWidth="1"/>
    <col min="9996" max="9999" width="9.00390625" style="0" hidden="1" customWidth="1"/>
    <col min="10241" max="10241" width="3.625" style="0" customWidth="1"/>
    <col min="10242" max="10243" width="4.50390625" style="0" bestFit="1" customWidth="1"/>
    <col min="10244" max="10244" width="5.375" style="0" bestFit="1" customWidth="1"/>
    <col min="10245" max="10245" width="4.50390625" style="0" bestFit="1" customWidth="1"/>
    <col min="10246" max="10246" width="11.375" style="0" bestFit="1" customWidth="1"/>
    <col min="10247" max="10247" width="54.875" style="0" bestFit="1" customWidth="1"/>
    <col min="10248" max="10248" width="5.625" style="0" bestFit="1" customWidth="1"/>
    <col min="10249" max="10249" width="7.875" style="0" bestFit="1" customWidth="1"/>
    <col min="10250" max="10250" width="9.125" style="0" bestFit="1" customWidth="1"/>
    <col min="10251" max="10251" width="7.50390625" style="0" customWidth="1"/>
    <col min="10252" max="10255" width="9.00390625" style="0" hidden="1" customWidth="1"/>
    <col min="10497" max="10497" width="3.625" style="0" customWidth="1"/>
    <col min="10498" max="10499" width="4.50390625" style="0" bestFit="1" customWidth="1"/>
    <col min="10500" max="10500" width="5.375" style="0" bestFit="1" customWidth="1"/>
    <col min="10501" max="10501" width="4.50390625" style="0" bestFit="1" customWidth="1"/>
    <col min="10502" max="10502" width="11.375" style="0" bestFit="1" customWidth="1"/>
    <col min="10503" max="10503" width="54.875" style="0" bestFit="1" customWidth="1"/>
    <col min="10504" max="10504" width="5.625" style="0" bestFit="1" customWidth="1"/>
    <col min="10505" max="10505" width="7.875" style="0" bestFit="1" customWidth="1"/>
    <col min="10506" max="10506" width="9.125" style="0" bestFit="1" customWidth="1"/>
    <col min="10507" max="10507" width="7.50390625" style="0" customWidth="1"/>
    <col min="10508" max="10511" width="9.00390625" style="0" hidden="1" customWidth="1"/>
    <col min="10753" max="10753" width="3.625" style="0" customWidth="1"/>
    <col min="10754" max="10755" width="4.50390625" style="0" bestFit="1" customWidth="1"/>
    <col min="10756" max="10756" width="5.375" style="0" bestFit="1" customWidth="1"/>
    <col min="10757" max="10757" width="4.50390625" style="0" bestFit="1" customWidth="1"/>
    <col min="10758" max="10758" width="11.375" style="0" bestFit="1" customWidth="1"/>
    <col min="10759" max="10759" width="54.875" style="0" bestFit="1" customWidth="1"/>
    <col min="10760" max="10760" width="5.625" style="0" bestFit="1" customWidth="1"/>
    <col min="10761" max="10761" width="7.875" style="0" bestFit="1" customWidth="1"/>
    <col min="10762" max="10762" width="9.125" style="0" bestFit="1" customWidth="1"/>
    <col min="10763" max="10763" width="7.50390625" style="0" customWidth="1"/>
    <col min="10764" max="10767" width="9.00390625" style="0" hidden="1" customWidth="1"/>
    <col min="11009" max="11009" width="3.625" style="0" customWidth="1"/>
    <col min="11010" max="11011" width="4.50390625" style="0" bestFit="1" customWidth="1"/>
    <col min="11012" max="11012" width="5.375" style="0" bestFit="1" customWidth="1"/>
    <col min="11013" max="11013" width="4.50390625" style="0" bestFit="1" customWidth="1"/>
    <col min="11014" max="11014" width="11.375" style="0" bestFit="1" customWidth="1"/>
    <col min="11015" max="11015" width="54.875" style="0" bestFit="1" customWidth="1"/>
    <col min="11016" max="11016" width="5.625" style="0" bestFit="1" customWidth="1"/>
    <col min="11017" max="11017" width="7.875" style="0" bestFit="1" customWidth="1"/>
    <col min="11018" max="11018" width="9.125" style="0" bestFit="1" customWidth="1"/>
    <col min="11019" max="11019" width="7.50390625" style="0" customWidth="1"/>
    <col min="11020" max="11023" width="9.00390625" style="0" hidden="1" customWidth="1"/>
    <col min="11265" max="11265" width="3.625" style="0" customWidth="1"/>
    <col min="11266" max="11267" width="4.50390625" style="0" bestFit="1" customWidth="1"/>
    <col min="11268" max="11268" width="5.375" style="0" bestFit="1" customWidth="1"/>
    <col min="11269" max="11269" width="4.50390625" style="0" bestFit="1" customWidth="1"/>
    <col min="11270" max="11270" width="11.375" style="0" bestFit="1" customWidth="1"/>
    <col min="11271" max="11271" width="54.875" style="0" bestFit="1" customWidth="1"/>
    <col min="11272" max="11272" width="5.625" style="0" bestFit="1" customWidth="1"/>
    <col min="11273" max="11273" width="7.875" style="0" bestFit="1" customWidth="1"/>
    <col min="11274" max="11274" width="9.125" style="0" bestFit="1" customWidth="1"/>
    <col min="11275" max="11275" width="7.50390625" style="0" customWidth="1"/>
    <col min="11276" max="11279" width="9.00390625" style="0" hidden="1" customWidth="1"/>
    <col min="11521" max="11521" width="3.625" style="0" customWidth="1"/>
    <col min="11522" max="11523" width="4.50390625" style="0" bestFit="1" customWidth="1"/>
    <col min="11524" max="11524" width="5.375" style="0" bestFit="1" customWidth="1"/>
    <col min="11525" max="11525" width="4.50390625" style="0" bestFit="1" customWidth="1"/>
    <col min="11526" max="11526" width="11.375" style="0" bestFit="1" customWidth="1"/>
    <col min="11527" max="11527" width="54.875" style="0" bestFit="1" customWidth="1"/>
    <col min="11528" max="11528" width="5.625" style="0" bestFit="1" customWidth="1"/>
    <col min="11529" max="11529" width="7.875" style="0" bestFit="1" customWidth="1"/>
    <col min="11530" max="11530" width="9.125" style="0" bestFit="1" customWidth="1"/>
    <col min="11531" max="11531" width="7.50390625" style="0" customWidth="1"/>
    <col min="11532" max="11535" width="9.00390625" style="0" hidden="1" customWidth="1"/>
    <col min="11777" max="11777" width="3.625" style="0" customWidth="1"/>
    <col min="11778" max="11779" width="4.50390625" style="0" bestFit="1" customWidth="1"/>
    <col min="11780" max="11780" width="5.375" style="0" bestFit="1" customWidth="1"/>
    <col min="11781" max="11781" width="4.50390625" style="0" bestFit="1" customWidth="1"/>
    <col min="11782" max="11782" width="11.375" style="0" bestFit="1" customWidth="1"/>
    <col min="11783" max="11783" width="54.875" style="0" bestFit="1" customWidth="1"/>
    <col min="11784" max="11784" width="5.625" style="0" bestFit="1" customWidth="1"/>
    <col min="11785" max="11785" width="7.875" style="0" bestFit="1" customWidth="1"/>
    <col min="11786" max="11786" width="9.125" style="0" bestFit="1" customWidth="1"/>
    <col min="11787" max="11787" width="7.50390625" style="0" customWidth="1"/>
    <col min="11788" max="11791" width="9.00390625" style="0" hidden="1" customWidth="1"/>
    <col min="12033" max="12033" width="3.625" style="0" customWidth="1"/>
    <col min="12034" max="12035" width="4.50390625" style="0" bestFit="1" customWidth="1"/>
    <col min="12036" max="12036" width="5.375" style="0" bestFit="1" customWidth="1"/>
    <col min="12037" max="12037" width="4.50390625" style="0" bestFit="1" customWidth="1"/>
    <col min="12038" max="12038" width="11.375" style="0" bestFit="1" customWidth="1"/>
    <col min="12039" max="12039" width="54.875" style="0" bestFit="1" customWidth="1"/>
    <col min="12040" max="12040" width="5.625" style="0" bestFit="1" customWidth="1"/>
    <col min="12041" max="12041" width="7.875" style="0" bestFit="1" customWidth="1"/>
    <col min="12042" max="12042" width="9.125" style="0" bestFit="1" customWidth="1"/>
    <col min="12043" max="12043" width="7.50390625" style="0" customWidth="1"/>
    <col min="12044" max="12047" width="9.00390625" style="0" hidden="1" customWidth="1"/>
    <col min="12289" max="12289" width="3.625" style="0" customWidth="1"/>
    <col min="12290" max="12291" width="4.50390625" style="0" bestFit="1" customWidth="1"/>
    <col min="12292" max="12292" width="5.375" style="0" bestFit="1" customWidth="1"/>
    <col min="12293" max="12293" width="4.50390625" style="0" bestFit="1" customWidth="1"/>
    <col min="12294" max="12294" width="11.375" style="0" bestFit="1" customWidth="1"/>
    <col min="12295" max="12295" width="54.875" style="0" bestFit="1" customWidth="1"/>
    <col min="12296" max="12296" width="5.625" style="0" bestFit="1" customWidth="1"/>
    <col min="12297" max="12297" width="7.875" style="0" bestFit="1" customWidth="1"/>
    <col min="12298" max="12298" width="9.125" style="0" bestFit="1" customWidth="1"/>
    <col min="12299" max="12299" width="7.50390625" style="0" customWidth="1"/>
    <col min="12300" max="12303" width="9.00390625" style="0" hidden="1" customWidth="1"/>
    <col min="12545" max="12545" width="3.625" style="0" customWidth="1"/>
    <col min="12546" max="12547" width="4.50390625" style="0" bestFit="1" customWidth="1"/>
    <col min="12548" max="12548" width="5.375" style="0" bestFit="1" customWidth="1"/>
    <col min="12549" max="12549" width="4.50390625" style="0" bestFit="1" customWidth="1"/>
    <col min="12550" max="12550" width="11.375" style="0" bestFit="1" customWidth="1"/>
    <col min="12551" max="12551" width="54.875" style="0" bestFit="1" customWidth="1"/>
    <col min="12552" max="12552" width="5.625" style="0" bestFit="1" customWidth="1"/>
    <col min="12553" max="12553" width="7.875" style="0" bestFit="1" customWidth="1"/>
    <col min="12554" max="12554" width="9.125" style="0" bestFit="1" customWidth="1"/>
    <col min="12555" max="12555" width="7.50390625" style="0" customWidth="1"/>
    <col min="12556" max="12559" width="9.00390625" style="0" hidden="1" customWidth="1"/>
    <col min="12801" max="12801" width="3.625" style="0" customWidth="1"/>
    <col min="12802" max="12803" width="4.50390625" style="0" bestFit="1" customWidth="1"/>
    <col min="12804" max="12804" width="5.375" style="0" bestFit="1" customWidth="1"/>
    <col min="12805" max="12805" width="4.50390625" style="0" bestFit="1" customWidth="1"/>
    <col min="12806" max="12806" width="11.375" style="0" bestFit="1" customWidth="1"/>
    <col min="12807" max="12807" width="54.875" style="0" bestFit="1" customWidth="1"/>
    <col min="12808" max="12808" width="5.625" style="0" bestFit="1" customWidth="1"/>
    <col min="12809" max="12809" width="7.875" style="0" bestFit="1" customWidth="1"/>
    <col min="12810" max="12810" width="9.125" style="0" bestFit="1" customWidth="1"/>
    <col min="12811" max="12811" width="7.50390625" style="0" customWidth="1"/>
    <col min="12812" max="12815" width="9.00390625" style="0" hidden="1" customWidth="1"/>
    <col min="13057" max="13057" width="3.625" style="0" customWidth="1"/>
    <col min="13058" max="13059" width="4.50390625" style="0" bestFit="1" customWidth="1"/>
    <col min="13060" max="13060" width="5.375" style="0" bestFit="1" customWidth="1"/>
    <col min="13061" max="13061" width="4.50390625" style="0" bestFit="1" customWidth="1"/>
    <col min="13062" max="13062" width="11.375" style="0" bestFit="1" customWidth="1"/>
    <col min="13063" max="13063" width="54.875" style="0" bestFit="1" customWidth="1"/>
    <col min="13064" max="13064" width="5.625" style="0" bestFit="1" customWidth="1"/>
    <col min="13065" max="13065" width="7.875" style="0" bestFit="1" customWidth="1"/>
    <col min="13066" max="13066" width="9.125" style="0" bestFit="1" customWidth="1"/>
    <col min="13067" max="13067" width="7.50390625" style="0" customWidth="1"/>
    <col min="13068" max="13071" width="9.00390625" style="0" hidden="1" customWidth="1"/>
    <col min="13313" max="13313" width="3.625" style="0" customWidth="1"/>
    <col min="13314" max="13315" width="4.50390625" style="0" bestFit="1" customWidth="1"/>
    <col min="13316" max="13316" width="5.375" style="0" bestFit="1" customWidth="1"/>
    <col min="13317" max="13317" width="4.50390625" style="0" bestFit="1" customWidth="1"/>
    <col min="13318" max="13318" width="11.375" style="0" bestFit="1" customWidth="1"/>
    <col min="13319" max="13319" width="54.875" style="0" bestFit="1" customWidth="1"/>
    <col min="13320" max="13320" width="5.625" style="0" bestFit="1" customWidth="1"/>
    <col min="13321" max="13321" width="7.875" style="0" bestFit="1" customWidth="1"/>
    <col min="13322" max="13322" width="9.125" style="0" bestFit="1" customWidth="1"/>
    <col min="13323" max="13323" width="7.50390625" style="0" customWidth="1"/>
    <col min="13324" max="13327" width="9.00390625" style="0" hidden="1" customWidth="1"/>
    <col min="13569" max="13569" width="3.625" style="0" customWidth="1"/>
    <col min="13570" max="13571" width="4.50390625" style="0" bestFit="1" customWidth="1"/>
    <col min="13572" max="13572" width="5.375" style="0" bestFit="1" customWidth="1"/>
    <col min="13573" max="13573" width="4.50390625" style="0" bestFit="1" customWidth="1"/>
    <col min="13574" max="13574" width="11.375" style="0" bestFit="1" customWidth="1"/>
    <col min="13575" max="13575" width="54.875" style="0" bestFit="1" customWidth="1"/>
    <col min="13576" max="13576" width="5.625" style="0" bestFit="1" customWidth="1"/>
    <col min="13577" max="13577" width="7.875" style="0" bestFit="1" customWidth="1"/>
    <col min="13578" max="13578" width="9.125" style="0" bestFit="1" customWidth="1"/>
    <col min="13579" max="13579" width="7.50390625" style="0" customWidth="1"/>
    <col min="13580" max="13583" width="9.00390625" style="0" hidden="1" customWidth="1"/>
    <col min="13825" max="13825" width="3.625" style="0" customWidth="1"/>
    <col min="13826" max="13827" width="4.50390625" style="0" bestFit="1" customWidth="1"/>
    <col min="13828" max="13828" width="5.375" style="0" bestFit="1" customWidth="1"/>
    <col min="13829" max="13829" width="4.50390625" style="0" bestFit="1" customWidth="1"/>
    <col min="13830" max="13830" width="11.375" style="0" bestFit="1" customWidth="1"/>
    <col min="13831" max="13831" width="54.875" style="0" bestFit="1" customWidth="1"/>
    <col min="13832" max="13832" width="5.625" style="0" bestFit="1" customWidth="1"/>
    <col min="13833" max="13833" width="7.875" style="0" bestFit="1" customWidth="1"/>
    <col min="13834" max="13834" width="9.125" style="0" bestFit="1" customWidth="1"/>
    <col min="13835" max="13835" width="7.50390625" style="0" customWidth="1"/>
    <col min="13836" max="13839" width="9.00390625" style="0" hidden="1" customWidth="1"/>
    <col min="14081" max="14081" width="3.625" style="0" customWidth="1"/>
    <col min="14082" max="14083" width="4.50390625" style="0" bestFit="1" customWidth="1"/>
    <col min="14084" max="14084" width="5.375" style="0" bestFit="1" customWidth="1"/>
    <col min="14085" max="14085" width="4.50390625" style="0" bestFit="1" customWidth="1"/>
    <col min="14086" max="14086" width="11.375" style="0" bestFit="1" customWidth="1"/>
    <col min="14087" max="14087" width="54.875" style="0" bestFit="1" customWidth="1"/>
    <col min="14088" max="14088" width="5.625" style="0" bestFit="1" customWidth="1"/>
    <col min="14089" max="14089" width="7.875" style="0" bestFit="1" customWidth="1"/>
    <col min="14090" max="14090" width="9.125" style="0" bestFit="1" customWidth="1"/>
    <col min="14091" max="14091" width="7.50390625" style="0" customWidth="1"/>
    <col min="14092" max="14095" width="9.00390625" style="0" hidden="1" customWidth="1"/>
    <col min="14337" max="14337" width="3.625" style="0" customWidth="1"/>
    <col min="14338" max="14339" width="4.50390625" style="0" bestFit="1" customWidth="1"/>
    <col min="14340" max="14340" width="5.375" style="0" bestFit="1" customWidth="1"/>
    <col min="14341" max="14341" width="4.50390625" style="0" bestFit="1" customWidth="1"/>
    <col min="14342" max="14342" width="11.375" style="0" bestFit="1" customWidth="1"/>
    <col min="14343" max="14343" width="54.875" style="0" bestFit="1" customWidth="1"/>
    <col min="14344" max="14344" width="5.625" style="0" bestFit="1" customWidth="1"/>
    <col min="14345" max="14345" width="7.875" style="0" bestFit="1" customWidth="1"/>
    <col min="14346" max="14346" width="9.125" style="0" bestFit="1" customWidth="1"/>
    <col min="14347" max="14347" width="7.50390625" style="0" customWidth="1"/>
    <col min="14348" max="14351" width="9.00390625" style="0" hidden="1" customWidth="1"/>
    <col min="14593" max="14593" width="3.625" style="0" customWidth="1"/>
    <col min="14594" max="14595" width="4.50390625" style="0" bestFit="1" customWidth="1"/>
    <col min="14596" max="14596" width="5.375" style="0" bestFit="1" customWidth="1"/>
    <col min="14597" max="14597" width="4.50390625" style="0" bestFit="1" customWidth="1"/>
    <col min="14598" max="14598" width="11.375" style="0" bestFit="1" customWidth="1"/>
    <col min="14599" max="14599" width="54.875" style="0" bestFit="1" customWidth="1"/>
    <col min="14600" max="14600" width="5.625" style="0" bestFit="1" customWidth="1"/>
    <col min="14601" max="14601" width="7.875" style="0" bestFit="1" customWidth="1"/>
    <col min="14602" max="14602" width="9.125" style="0" bestFit="1" customWidth="1"/>
    <col min="14603" max="14603" width="7.50390625" style="0" customWidth="1"/>
    <col min="14604" max="14607" width="9.00390625" style="0" hidden="1" customWidth="1"/>
    <col min="14849" max="14849" width="3.625" style="0" customWidth="1"/>
    <col min="14850" max="14851" width="4.50390625" style="0" bestFit="1" customWidth="1"/>
    <col min="14852" max="14852" width="5.375" style="0" bestFit="1" customWidth="1"/>
    <col min="14853" max="14853" width="4.50390625" style="0" bestFit="1" customWidth="1"/>
    <col min="14854" max="14854" width="11.375" style="0" bestFit="1" customWidth="1"/>
    <col min="14855" max="14855" width="54.875" style="0" bestFit="1" customWidth="1"/>
    <col min="14856" max="14856" width="5.625" style="0" bestFit="1" customWidth="1"/>
    <col min="14857" max="14857" width="7.875" style="0" bestFit="1" customWidth="1"/>
    <col min="14858" max="14858" width="9.125" style="0" bestFit="1" customWidth="1"/>
    <col min="14859" max="14859" width="7.50390625" style="0" customWidth="1"/>
    <col min="14860" max="14863" width="9.00390625" style="0" hidden="1" customWidth="1"/>
    <col min="15105" max="15105" width="3.625" style="0" customWidth="1"/>
    <col min="15106" max="15107" width="4.50390625" style="0" bestFit="1" customWidth="1"/>
    <col min="15108" max="15108" width="5.375" style="0" bestFit="1" customWidth="1"/>
    <col min="15109" max="15109" width="4.50390625" style="0" bestFit="1" customWidth="1"/>
    <col min="15110" max="15110" width="11.375" style="0" bestFit="1" customWidth="1"/>
    <col min="15111" max="15111" width="54.875" style="0" bestFit="1" customWidth="1"/>
    <col min="15112" max="15112" width="5.625" style="0" bestFit="1" customWidth="1"/>
    <col min="15113" max="15113" width="7.875" style="0" bestFit="1" customWidth="1"/>
    <col min="15114" max="15114" width="9.125" style="0" bestFit="1" customWidth="1"/>
    <col min="15115" max="15115" width="7.50390625" style="0" customWidth="1"/>
    <col min="15116" max="15119" width="9.00390625" style="0" hidden="1" customWidth="1"/>
    <col min="15361" max="15361" width="3.625" style="0" customWidth="1"/>
    <col min="15362" max="15363" width="4.50390625" style="0" bestFit="1" customWidth="1"/>
    <col min="15364" max="15364" width="5.375" style="0" bestFit="1" customWidth="1"/>
    <col min="15365" max="15365" width="4.50390625" style="0" bestFit="1" customWidth="1"/>
    <col min="15366" max="15366" width="11.375" style="0" bestFit="1" customWidth="1"/>
    <col min="15367" max="15367" width="54.875" style="0" bestFit="1" customWidth="1"/>
    <col min="15368" max="15368" width="5.625" style="0" bestFit="1" customWidth="1"/>
    <col min="15369" max="15369" width="7.875" style="0" bestFit="1" customWidth="1"/>
    <col min="15370" max="15370" width="9.125" style="0" bestFit="1" customWidth="1"/>
    <col min="15371" max="15371" width="7.50390625" style="0" customWidth="1"/>
    <col min="15372" max="15375" width="9.00390625" style="0" hidden="1" customWidth="1"/>
    <col min="15617" max="15617" width="3.625" style="0" customWidth="1"/>
    <col min="15618" max="15619" width="4.50390625" style="0" bestFit="1" customWidth="1"/>
    <col min="15620" max="15620" width="5.375" style="0" bestFit="1" customWidth="1"/>
    <col min="15621" max="15621" width="4.50390625" style="0" bestFit="1" customWidth="1"/>
    <col min="15622" max="15622" width="11.375" style="0" bestFit="1" customWidth="1"/>
    <col min="15623" max="15623" width="54.875" style="0" bestFit="1" customWidth="1"/>
    <col min="15624" max="15624" width="5.625" style="0" bestFit="1" customWidth="1"/>
    <col min="15625" max="15625" width="7.875" style="0" bestFit="1" customWidth="1"/>
    <col min="15626" max="15626" width="9.125" style="0" bestFit="1" customWidth="1"/>
    <col min="15627" max="15627" width="7.50390625" style="0" customWidth="1"/>
    <col min="15628" max="15631" width="9.00390625" style="0" hidden="1" customWidth="1"/>
    <col min="15873" max="15873" width="3.625" style="0" customWidth="1"/>
    <col min="15874" max="15875" width="4.50390625" style="0" bestFit="1" customWidth="1"/>
    <col min="15876" max="15876" width="5.375" style="0" bestFit="1" customWidth="1"/>
    <col min="15877" max="15877" width="4.50390625" style="0" bestFit="1" customWidth="1"/>
    <col min="15878" max="15878" width="11.375" style="0" bestFit="1" customWidth="1"/>
    <col min="15879" max="15879" width="54.875" style="0" bestFit="1" customWidth="1"/>
    <col min="15880" max="15880" width="5.625" style="0" bestFit="1" customWidth="1"/>
    <col min="15881" max="15881" width="7.875" style="0" bestFit="1" customWidth="1"/>
    <col min="15882" max="15882" width="9.125" style="0" bestFit="1" customWidth="1"/>
    <col min="15883" max="15883" width="7.50390625" style="0" customWidth="1"/>
    <col min="15884" max="15887" width="9.00390625" style="0" hidden="1" customWidth="1"/>
    <col min="16129" max="16129" width="3.625" style="0" customWidth="1"/>
    <col min="16130" max="16131" width="4.50390625" style="0" bestFit="1" customWidth="1"/>
    <col min="16132" max="16132" width="5.375" style="0" bestFit="1" customWidth="1"/>
    <col min="16133" max="16133" width="4.50390625" style="0" bestFit="1" customWidth="1"/>
    <col min="16134" max="16134" width="11.375" style="0" bestFit="1" customWidth="1"/>
    <col min="16135" max="16135" width="54.875" style="0" bestFit="1" customWidth="1"/>
    <col min="16136" max="16136" width="5.625" style="0" bestFit="1" customWidth="1"/>
    <col min="16137" max="16137" width="7.875" style="0" bestFit="1" customWidth="1"/>
    <col min="16138" max="16138" width="9.125" style="0" bestFit="1" customWidth="1"/>
    <col min="16139" max="16139" width="7.50390625" style="0" customWidth="1"/>
    <col min="16140" max="16143" width="9.00390625" style="0" hidden="1" customWidth="1"/>
  </cols>
  <sheetData>
    <row r="1" ht="15.6">
      <c r="A1" s="319" t="s">
        <v>2176</v>
      </c>
    </row>
    <row r="2" spans="1:11" s="325" customFormat="1" ht="12.75">
      <c r="A2" s="293" t="s">
        <v>1512</v>
      </c>
      <c r="B2" s="293" t="s">
        <v>1513</v>
      </c>
      <c r="C2" s="293" t="s">
        <v>1514</v>
      </c>
      <c r="D2" s="293" t="s">
        <v>1515</v>
      </c>
      <c r="E2" s="293" t="s">
        <v>1516</v>
      </c>
      <c r="F2" s="293" t="s">
        <v>1517</v>
      </c>
      <c r="G2" s="293" t="s">
        <v>1518</v>
      </c>
      <c r="H2" s="293" t="s">
        <v>87</v>
      </c>
      <c r="I2" s="294" t="s">
        <v>1519</v>
      </c>
      <c r="J2" s="294" t="s">
        <v>1520</v>
      </c>
      <c r="K2" s="294" t="s">
        <v>1521</v>
      </c>
    </row>
    <row r="3" spans="1:11" s="326" customFormat="1" ht="17.1" customHeight="1">
      <c r="A3" s="492" t="s">
        <v>1522</v>
      </c>
      <c r="B3" s="492" t="s">
        <v>1480</v>
      </c>
      <c r="C3" s="492" t="s">
        <v>1480</v>
      </c>
      <c r="D3" s="492"/>
      <c r="E3" s="492"/>
      <c r="F3" s="492"/>
      <c r="G3" s="492" t="s">
        <v>97</v>
      </c>
      <c r="H3" s="492"/>
      <c r="I3" s="493"/>
      <c r="J3" s="494"/>
      <c r="K3" s="495">
        <f>SUBTOTAL(9,K4:K8)</f>
        <v>0</v>
      </c>
    </row>
    <row r="4" spans="1:11" ht="12.75" outlineLevel="1">
      <c r="A4" s="306" t="s">
        <v>1523</v>
      </c>
      <c r="B4" s="306" t="s">
        <v>1480</v>
      </c>
      <c r="C4" s="306">
        <v>1</v>
      </c>
      <c r="D4" s="306" t="s">
        <v>1480</v>
      </c>
      <c r="E4" s="306" t="s">
        <v>1524</v>
      </c>
      <c r="F4" s="306" t="s">
        <v>1637</v>
      </c>
      <c r="G4" s="306" t="s">
        <v>1638</v>
      </c>
      <c r="H4" s="306" t="s">
        <v>149</v>
      </c>
      <c r="I4" s="307">
        <v>34.7</v>
      </c>
      <c r="J4" s="308"/>
      <c r="K4" s="327">
        <f>+J4*I4</f>
        <v>0</v>
      </c>
    </row>
    <row r="5" spans="1:11" ht="12.75" outlineLevel="1">
      <c r="A5" s="306" t="s">
        <v>1523</v>
      </c>
      <c r="B5" s="306" t="s">
        <v>1480</v>
      </c>
      <c r="C5" s="306">
        <v>2</v>
      </c>
      <c r="D5" s="306" t="s">
        <v>1480</v>
      </c>
      <c r="E5" s="306" t="s">
        <v>1524</v>
      </c>
      <c r="F5" s="306" t="s">
        <v>1544</v>
      </c>
      <c r="G5" s="306" t="s">
        <v>1545</v>
      </c>
      <c r="H5" s="306" t="s">
        <v>149</v>
      </c>
      <c r="I5" s="307">
        <v>34.7</v>
      </c>
      <c r="J5" s="308"/>
      <c r="K5" s="327">
        <f>+J5*I5</f>
        <v>0</v>
      </c>
    </row>
    <row r="6" spans="1:11" ht="12.75" outlineLevel="1">
      <c r="A6" s="306" t="s">
        <v>1523</v>
      </c>
      <c r="B6" s="306" t="s">
        <v>1480</v>
      </c>
      <c r="C6" s="306">
        <v>3</v>
      </c>
      <c r="D6" s="306" t="s">
        <v>1480</v>
      </c>
      <c r="E6" s="306" t="s">
        <v>1524</v>
      </c>
      <c r="F6" s="306" t="s">
        <v>1549</v>
      </c>
      <c r="G6" s="306" t="s">
        <v>1550</v>
      </c>
      <c r="H6" s="306" t="s">
        <v>149</v>
      </c>
      <c r="I6" s="307">
        <v>34.7</v>
      </c>
      <c r="J6" s="308"/>
      <c r="K6" s="327">
        <f>+J6*I6</f>
        <v>0</v>
      </c>
    </row>
    <row r="7" spans="1:11" ht="12.75" outlineLevel="1">
      <c r="A7" s="306" t="s">
        <v>1523</v>
      </c>
      <c r="B7" s="306" t="s">
        <v>1480</v>
      </c>
      <c r="C7" s="306">
        <v>4</v>
      </c>
      <c r="D7" s="306" t="s">
        <v>1480</v>
      </c>
      <c r="E7" s="306" t="s">
        <v>1524</v>
      </c>
      <c r="F7" s="306" t="s">
        <v>1555</v>
      </c>
      <c r="G7" s="306" t="s">
        <v>1556</v>
      </c>
      <c r="H7" s="306" t="s">
        <v>149</v>
      </c>
      <c r="I7" s="307">
        <v>27.52</v>
      </c>
      <c r="J7" s="308"/>
      <c r="K7" s="327">
        <f>+J7*I7</f>
        <v>0</v>
      </c>
    </row>
    <row r="8" spans="1:11" ht="12.75" outlineLevel="1">
      <c r="A8" s="306" t="s">
        <v>1639</v>
      </c>
      <c r="B8" s="306" t="s">
        <v>1480</v>
      </c>
      <c r="C8" s="306">
        <v>5</v>
      </c>
      <c r="D8" s="306" t="s">
        <v>1565</v>
      </c>
      <c r="E8" s="306" t="s">
        <v>1565</v>
      </c>
      <c r="F8" s="306" t="s">
        <v>1640</v>
      </c>
      <c r="G8" s="306" t="s">
        <v>1641</v>
      </c>
      <c r="H8" s="306" t="s">
        <v>214</v>
      </c>
      <c r="I8" s="307">
        <v>27.52</v>
      </c>
      <c r="J8" s="308"/>
      <c r="K8" s="327">
        <f>+J8*I8</f>
        <v>0</v>
      </c>
    </row>
    <row r="9" spans="1:11" s="326" customFormat="1" ht="17.1" customHeight="1">
      <c r="A9" s="492" t="s">
        <v>1522</v>
      </c>
      <c r="B9" s="492" t="s">
        <v>1560</v>
      </c>
      <c r="C9" s="492" t="s">
        <v>1560</v>
      </c>
      <c r="D9" s="492"/>
      <c r="E9" s="492"/>
      <c r="F9" s="492"/>
      <c r="G9" s="492" t="s">
        <v>393</v>
      </c>
      <c r="H9" s="492"/>
      <c r="I9" s="493"/>
      <c r="J9" s="494"/>
      <c r="K9" s="495">
        <f>SUBTOTAL(9,K10:K12)</f>
        <v>0</v>
      </c>
    </row>
    <row r="10" spans="1:11" ht="12.75" outlineLevel="1">
      <c r="A10" s="306" t="s">
        <v>1523</v>
      </c>
      <c r="B10" s="306" t="s">
        <v>1560</v>
      </c>
      <c r="C10" s="306">
        <v>1</v>
      </c>
      <c r="D10" s="306" t="s">
        <v>1561</v>
      </c>
      <c r="E10" s="306" t="s">
        <v>1524</v>
      </c>
      <c r="F10" s="306" t="s">
        <v>1562</v>
      </c>
      <c r="G10" s="306" t="s">
        <v>1563</v>
      </c>
      <c r="H10" s="306" t="s">
        <v>149</v>
      </c>
      <c r="I10" s="307">
        <v>7.18</v>
      </c>
      <c r="J10" s="308"/>
      <c r="K10" s="327">
        <f>+J10*I10</f>
        <v>0</v>
      </c>
    </row>
    <row r="11" spans="1:11" ht="12.75" outlineLevel="1">
      <c r="A11" s="306" t="s">
        <v>1523</v>
      </c>
      <c r="B11" s="306" t="s">
        <v>1560</v>
      </c>
      <c r="C11" s="306">
        <v>2</v>
      </c>
      <c r="D11" s="306" t="s">
        <v>1561</v>
      </c>
      <c r="E11" s="306" t="s">
        <v>1524</v>
      </c>
      <c r="F11" s="306" t="s">
        <v>2177</v>
      </c>
      <c r="G11" s="306" t="s">
        <v>2178</v>
      </c>
      <c r="H11" s="306" t="s">
        <v>149</v>
      </c>
      <c r="I11" s="307">
        <v>0.576</v>
      </c>
      <c r="J11" s="308"/>
      <c r="K11" s="327">
        <f>+J11*I11</f>
        <v>0</v>
      </c>
    </row>
    <row r="12" spans="1:11" ht="12.75" outlineLevel="1">
      <c r="A12" s="306" t="s">
        <v>1523</v>
      </c>
      <c r="B12" s="306" t="s">
        <v>1560</v>
      </c>
      <c r="C12" s="306">
        <v>3</v>
      </c>
      <c r="D12" s="306" t="s">
        <v>1561</v>
      </c>
      <c r="E12" s="306" t="s">
        <v>1524</v>
      </c>
      <c r="F12" s="306" t="s">
        <v>2179</v>
      </c>
      <c r="G12" s="306" t="s">
        <v>2180</v>
      </c>
      <c r="H12" s="306" t="s">
        <v>181</v>
      </c>
      <c r="I12" s="307">
        <v>5.76</v>
      </c>
      <c r="J12" s="308"/>
      <c r="K12" s="327">
        <f>+J12*I12</f>
        <v>0</v>
      </c>
    </row>
    <row r="13" spans="1:11" s="326" customFormat="1" ht="17.1" customHeight="1">
      <c r="A13" s="492" t="s">
        <v>1522</v>
      </c>
      <c r="B13" s="492" t="s">
        <v>1564</v>
      </c>
      <c r="C13" s="492" t="s">
        <v>1564</v>
      </c>
      <c r="D13" s="492"/>
      <c r="E13" s="492"/>
      <c r="F13" s="492"/>
      <c r="G13" s="492" t="s">
        <v>108</v>
      </c>
      <c r="H13" s="492"/>
      <c r="I13" s="493"/>
      <c r="J13" s="494"/>
      <c r="K13" s="495">
        <f>SUBTOTAL(9,K14:K17)</f>
        <v>0</v>
      </c>
    </row>
    <row r="14" spans="1:11" ht="12.75" outlineLevel="1">
      <c r="A14" s="306" t="s">
        <v>1523</v>
      </c>
      <c r="B14" s="306" t="s">
        <v>1564</v>
      </c>
      <c r="C14" s="306">
        <v>1</v>
      </c>
      <c r="D14" s="306" t="s">
        <v>1561</v>
      </c>
      <c r="E14" s="306" t="s">
        <v>1645</v>
      </c>
      <c r="F14" s="306" t="s">
        <v>2181</v>
      </c>
      <c r="G14" s="306" t="s">
        <v>2182</v>
      </c>
      <c r="H14" s="306" t="s">
        <v>201</v>
      </c>
      <c r="I14" s="307">
        <v>6</v>
      </c>
      <c r="J14" s="308"/>
      <c r="K14" s="327">
        <f>+J14*I14</f>
        <v>0</v>
      </c>
    </row>
    <row r="15" spans="1:11" ht="12.75" outlineLevel="1">
      <c r="A15" s="306" t="s">
        <v>1523</v>
      </c>
      <c r="B15" s="306" t="s">
        <v>1564</v>
      </c>
      <c r="C15" s="306">
        <v>2</v>
      </c>
      <c r="D15" s="306" t="s">
        <v>1561</v>
      </c>
      <c r="E15" s="306" t="s">
        <v>1645</v>
      </c>
      <c r="F15" s="306" t="s">
        <v>2183</v>
      </c>
      <c r="G15" s="306" t="s">
        <v>2184</v>
      </c>
      <c r="H15" s="306" t="s">
        <v>201</v>
      </c>
      <c r="I15" s="307">
        <v>38</v>
      </c>
      <c r="J15" s="308"/>
      <c r="K15" s="327">
        <f>+J15*I15</f>
        <v>0</v>
      </c>
    </row>
    <row r="16" spans="1:11" ht="12.75" outlineLevel="1">
      <c r="A16" s="306" t="s">
        <v>1523</v>
      </c>
      <c r="B16" s="306" t="s">
        <v>1564</v>
      </c>
      <c r="C16" s="306">
        <v>3</v>
      </c>
      <c r="D16" s="306" t="s">
        <v>1561</v>
      </c>
      <c r="E16" s="306" t="s">
        <v>1645</v>
      </c>
      <c r="F16" s="306" t="s">
        <v>1646</v>
      </c>
      <c r="G16" s="306" t="s">
        <v>1647</v>
      </c>
      <c r="H16" s="306" t="s">
        <v>201</v>
      </c>
      <c r="I16" s="307">
        <v>30</v>
      </c>
      <c r="J16" s="308"/>
      <c r="K16" s="327">
        <f>+J16*I16</f>
        <v>0</v>
      </c>
    </row>
    <row r="17" spans="1:11" ht="12.75" outlineLevel="1">
      <c r="A17" s="306" t="s">
        <v>1523</v>
      </c>
      <c r="B17" s="306" t="s">
        <v>1564</v>
      </c>
      <c r="C17" s="306">
        <v>4</v>
      </c>
      <c r="D17" s="306" t="s">
        <v>1561</v>
      </c>
      <c r="E17" s="306" t="s">
        <v>1645</v>
      </c>
      <c r="F17" s="306" t="s">
        <v>1688</v>
      </c>
      <c r="G17" s="306" t="s">
        <v>1689</v>
      </c>
      <c r="H17" s="306" t="s">
        <v>201</v>
      </c>
      <c r="I17" s="307">
        <v>10</v>
      </c>
      <c r="J17" s="308"/>
      <c r="K17" s="327">
        <f>+J17*I17</f>
        <v>0</v>
      </c>
    </row>
    <row r="18" spans="1:11" s="326" customFormat="1" ht="17.1" customHeight="1">
      <c r="A18" s="492" t="s">
        <v>1522</v>
      </c>
      <c r="B18" s="492" t="s">
        <v>1625</v>
      </c>
      <c r="C18" s="492" t="s">
        <v>1625</v>
      </c>
      <c r="D18" s="492"/>
      <c r="E18" s="492"/>
      <c r="F18" s="492"/>
      <c r="G18" s="492" t="s">
        <v>1626</v>
      </c>
      <c r="H18" s="492"/>
      <c r="I18" s="493"/>
      <c r="J18" s="494"/>
      <c r="K18" s="495">
        <f>SUBTOTAL(9,K19:K19)</f>
        <v>0</v>
      </c>
    </row>
    <row r="19" spans="1:11" ht="12.75" outlineLevel="1">
      <c r="A19" s="306" t="s">
        <v>2185</v>
      </c>
      <c r="B19" s="306" t="s">
        <v>1625</v>
      </c>
      <c r="C19" s="306">
        <v>1</v>
      </c>
      <c r="D19" s="306" t="s">
        <v>2186</v>
      </c>
      <c r="E19" s="306" t="s">
        <v>1524</v>
      </c>
      <c r="F19" s="306" t="s">
        <v>2187</v>
      </c>
      <c r="G19" s="306" t="s">
        <v>2188</v>
      </c>
      <c r="H19" s="306" t="s">
        <v>214</v>
      </c>
      <c r="I19" s="307">
        <v>42.688</v>
      </c>
      <c r="J19" s="308"/>
      <c r="K19" s="327">
        <f>+J19*I19</f>
        <v>0</v>
      </c>
    </row>
    <row r="20" spans="1:11" s="326" customFormat="1" ht="17.1" customHeight="1">
      <c r="A20" s="492" t="s">
        <v>1522</v>
      </c>
      <c r="B20" s="492" t="s">
        <v>625</v>
      </c>
      <c r="C20" s="492" t="s">
        <v>625</v>
      </c>
      <c r="D20" s="492"/>
      <c r="E20" s="492"/>
      <c r="F20" s="492"/>
      <c r="G20" s="492" t="s">
        <v>626</v>
      </c>
      <c r="H20" s="492"/>
      <c r="I20" s="493"/>
      <c r="J20" s="494"/>
      <c r="K20" s="495">
        <f>SUBTOTAL(9,K21:K25)</f>
        <v>0</v>
      </c>
    </row>
    <row r="21" spans="1:11" ht="12.75" outlineLevel="1">
      <c r="A21" s="306" t="s">
        <v>1523</v>
      </c>
      <c r="B21" s="306" t="s">
        <v>625</v>
      </c>
      <c r="C21" s="306">
        <v>1</v>
      </c>
      <c r="D21" s="306" t="s">
        <v>1565</v>
      </c>
      <c r="E21" s="306" t="s">
        <v>1565</v>
      </c>
      <c r="F21" s="306" t="s">
        <v>2189</v>
      </c>
      <c r="G21" s="306" t="s">
        <v>2190</v>
      </c>
      <c r="H21" s="306" t="s">
        <v>201</v>
      </c>
      <c r="I21" s="307">
        <v>50</v>
      </c>
      <c r="J21" s="308"/>
      <c r="K21" s="327">
        <f>+J21*I21</f>
        <v>0</v>
      </c>
    </row>
    <row r="22" spans="1:11" ht="12.75" outlineLevel="1">
      <c r="A22" s="306" t="s">
        <v>1523</v>
      </c>
      <c r="B22" s="306" t="s">
        <v>625</v>
      </c>
      <c r="C22" s="306">
        <v>2</v>
      </c>
      <c r="D22" s="306" t="s">
        <v>1565</v>
      </c>
      <c r="E22" s="306" t="s">
        <v>1565</v>
      </c>
      <c r="F22" s="306" t="s">
        <v>2191</v>
      </c>
      <c r="G22" s="306" t="s">
        <v>2192</v>
      </c>
      <c r="H22" s="306" t="s">
        <v>201</v>
      </c>
      <c r="I22" s="307">
        <v>7</v>
      </c>
      <c r="J22" s="308"/>
      <c r="K22" s="327">
        <f>+J22*I22</f>
        <v>0</v>
      </c>
    </row>
    <row r="23" spans="1:11" ht="12.75" outlineLevel="1">
      <c r="A23" s="306" t="s">
        <v>1523</v>
      </c>
      <c r="B23" s="306" t="s">
        <v>625</v>
      </c>
      <c r="C23" s="306">
        <v>3</v>
      </c>
      <c r="D23" s="306" t="s">
        <v>1565</v>
      </c>
      <c r="E23" s="306" t="s">
        <v>1565</v>
      </c>
      <c r="F23" s="306" t="s">
        <v>2193</v>
      </c>
      <c r="G23" s="306" t="s">
        <v>2194</v>
      </c>
      <c r="H23" s="306" t="s">
        <v>201</v>
      </c>
      <c r="I23" s="307">
        <v>16</v>
      </c>
      <c r="J23" s="308"/>
      <c r="K23" s="327">
        <f>+J23*I23</f>
        <v>0</v>
      </c>
    </row>
    <row r="24" spans="1:11" ht="12.75" outlineLevel="1">
      <c r="A24" s="306" t="s">
        <v>1523</v>
      </c>
      <c r="B24" s="306" t="s">
        <v>625</v>
      </c>
      <c r="C24" s="306">
        <v>4</v>
      </c>
      <c r="D24" s="306" t="s">
        <v>1565</v>
      </c>
      <c r="E24" s="306" t="s">
        <v>1565</v>
      </c>
      <c r="F24" s="306" t="s">
        <v>2195</v>
      </c>
      <c r="G24" s="306" t="s">
        <v>2196</v>
      </c>
      <c r="H24" s="306" t="s">
        <v>2197</v>
      </c>
      <c r="I24" s="307">
        <v>35</v>
      </c>
      <c r="J24" s="308"/>
      <c r="K24" s="327">
        <f>+J24*I24</f>
        <v>0</v>
      </c>
    </row>
    <row r="25" spans="1:11" ht="12.75" outlineLevel="1">
      <c r="A25" s="306" t="s">
        <v>2185</v>
      </c>
      <c r="B25" s="306" t="s">
        <v>625</v>
      </c>
      <c r="C25" s="306">
        <v>5</v>
      </c>
      <c r="D25" s="306" t="s">
        <v>625</v>
      </c>
      <c r="E25" s="306" t="s">
        <v>2198</v>
      </c>
      <c r="F25" s="306" t="s">
        <v>2199</v>
      </c>
      <c r="G25" s="306" t="s">
        <v>2200</v>
      </c>
      <c r="H25" s="306" t="s">
        <v>12</v>
      </c>
      <c r="I25" s="307">
        <v>0</v>
      </c>
      <c r="J25" s="308"/>
      <c r="K25" s="327">
        <f>+J25*I25</f>
        <v>0</v>
      </c>
    </row>
    <row r="26" spans="1:11" s="326" customFormat="1" ht="17.1" customHeight="1">
      <c r="A26" s="492" t="s">
        <v>1522</v>
      </c>
      <c r="B26" s="492" t="s">
        <v>1574</v>
      </c>
      <c r="C26" s="492" t="s">
        <v>1574</v>
      </c>
      <c r="D26" s="492"/>
      <c r="E26" s="492"/>
      <c r="F26" s="492"/>
      <c r="G26" s="492" t="s">
        <v>2201</v>
      </c>
      <c r="H26" s="492"/>
      <c r="I26" s="493"/>
      <c r="J26" s="494"/>
      <c r="K26" s="495">
        <f>SUBTOTAL(9,K27:K40)</f>
        <v>0</v>
      </c>
    </row>
    <row r="27" spans="1:11" ht="12.75" outlineLevel="1">
      <c r="A27" s="306" t="s">
        <v>1523</v>
      </c>
      <c r="B27" s="306" t="s">
        <v>1574</v>
      </c>
      <c r="C27" s="306">
        <v>1</v>
      </c>
      <c r="D27" s="306" t="s">
        <v>1574</v>
      </c>
      <c r="E27" s="306" t="s">
        <v>1524</v>
      </c>
      <c r="F27" s="306" t="s">
        <v>2202</v>
      </c>
      <c r="G27" s="306" t="s">
        <v>2203</v>
      </c>
      <c r="H27" s="306" t="s">
        <v>201</v>
      </c>
      <c r="I27" s="307">
        <v>16</v>
      </c>
      <c r="J27" s="308"/>
      <c r="K27" s="327">
        <f aca="true" t="shared" si="0" ref="K27:K40">+J27*I27</f>
        <v>0</v>
      </c>
    </row>
    <row r="28" spans="1:11" ht="12.75" outlineLevel="1">
      <c r="A28" s="306" t="s">
        <v>1523</v>
      </c>
      <c r="B28" s="306" t="s">
        <v>1574</v>
      </c>
      <c r="C28" s="306">
        <v>2</v>
      </c>
      <c r="D28" s="306" t="s">
        <v>1574</v>
      </c>
      <c r="E28" s="306" t="s">
        <v>1524</v>
      </c>
      <c r="F28" s="306" t="s">
        <v>2204</v>
      </c>
      <c r="G28" s="306" t="s">
        <v>2205</v>
      </c>
      <c r="H28" s="306" t="s">
        <v>201</v>
      </c>
      <c r="I28" s="307">
        <v>34</v>
      </c>
      <c r="J28" s="308"/>
      <c r="K28" s="327">
        <f t="shared" si="0"/>
        <v>0</v>
      </c>
    </row>
    <row r="29" spans="1:11" ht="12.75" outlineLevel="1">
      <c r="A29" s="306" t="s">
        <v>1523</v>
      </c>
      <c r="B29" s="306" t="s">
        <v>1574</v>
      </c>
      <c r="C29" s="306">
        <v>3</v>
      </c>
      <c r="D29" s="306" t="s">
        <v>1574</v>
      </c>
      <c r="E29" s="306" t="s">
        <v>1524</v>
      </c>
      <c r="F29" s="306" t="s">
        <v>2206</v>
      </c>
      <c r="G29" s="306" t="s">
        <v>2207</v>
      </c>
      <c r="H29" s="306" t="s">
        <v>201</v>
      </c>
      <c r="I29" s="307">
        <v>6</v>
      </c>
      <c r="J29" s="308"/>
      <c r="K29" s="327">
        <f t="shared" si="0"/>
        <v>0</v>
      </c>
    </row>
    <row r="30" spans="1:11" ht="12.75" outlineLevel="1">
      <c r="A30" s="306" t="s">
        <v>1523</v>
      </c>
      <c r="B30" s="306" t="s">
        <v>1574</v>
      </c>
      <c r="C30" s="306">
        <v>4</v>
      </c>
      <c r="D30" s="306" t="s">
        <v>1574</v>
      </c>
      <c r="E30" s="306" t="s">
        <v>1524</v>
      </c>
      <c r="F30" s="306" t="s">
        <v>2208</v>
      </c>
      <c r="G30" s="306" t="s">
        <v>2209</v>
      </c>
      <c r="H30" s="306" t="s">
        <v>201</v>
      </c>
      <c r="I30" s="307">
        <v>10</v>
      </c>
      <c r="J30" s="308"/>
      <c r="K30" s="327">
        <f t="shared" si="0"/>
        <v>0</v>
      </c>
    </row>
    <row r="31" spans="1:11" ht="12.75" outlineLevel="1">
      <c r="A31" s="306" t="s">
        <v>1523</v>
      </c>
      <c r="B31" s="306" t="s">
        <v>1574</v>
      </c>
      <c r="C31" s="306">
        <v>5</v>
      </c>
      <c r="D31" s="306" t="s">
        <v>1574</v>
      </c>
      <c r="E31" s="306" t="s">
        <v>1524</v>
      </c>
      <c r="F31" s="306" t="s">
        <v>2210</v>
      </c>
      <c r="G31" s="306" t="s">
        <v>2211</v>
      </c>
      <c r="H31" s="306" t="s">
        <v>363</v>
      </c>
      <c r="I31" s="307">
        <v>12</v>
      </c>
      <c r="J31" s="308"/>
      <c r="K31" s="327">
        <f t="shared" si="0"/>
        <v>0</v>
      </c>
    </row>
    <row r="32" spans="1:11" ht="12.75" outlineLevel="1">
      <c r="A32" s="306" t="s">
        <v>1523</v>
      </c>
      <c r="B32" s="306" t="s">
        <v>1574</v>
      </c>
      <c r="C32" s="306">
        <v>6</v>
      </c>
      <c r="D32" s="306" t="s">
        <v>1574</v>
      </c>
      <c r="E32" s="306" t="s">
        <v>1524</v>
      </c>
      <c r="F32" s="306" t="s">
        <v>2212</v>
      </c>
      <c r="G32" s="306" t="s">
        <v>2213</v>
      </c>
      <c r="H32" s="306" t="s">
        <v>363</v>
      </c>
      <c r="I32" s="307">
        <v>9</v>
      </c>
      <c r="J32" s="308"/>
      <c r="K32" s="327">
        <f t="shared" si="0"/>
        <v>0</v>
      </c>
    </row>
    <row r="33" spans="1:11" ht="12.75" outlineLevel="1">
      <c r="A33" s="306" t="s">
        <v>1523</v>
      </c>
      <c r="B33" s="306" t="s">
        <v>1574</v>
      </c>
      <c r="C33" s="306">
        <v>7</v>
      </c>
      <c r="D33" s="306" t="s">
        <v>1574</v>
      </c>
      <c r="E33" s="306" t="s">
        <v>1524</v>
      </c>
      <c r="F33" s="306" t="s">
        <v>2214</v>
      </c>
      <c r="G33" s="306" t="s">
        <v>2215</v>
      </c>
      <c r="H33" s="306" t="s">
        <v>201</v>
      </c>
      <c r="I33" s="307">
        <v>44</v>
      </c>
      <c r="J33" s="308"/>
      <c r="K33" s="327">
        <f t="shared" si="0"/>
        <v>0</v>
      </c>
    </row>
    <row r="34" spans="1:11" ht="12.75" outlineLevel="1">
      <c r="A34" s="306" t="s">
        <v>1523</v>
      </c>
      <c r="B34" s="306" t="s">
        <v>1574</v>
      </c>
      <c r="C34" s="306">
        <v>8</v>
      </c>
      <c r="D34" s="306" t="s">
        <v>1574</v>
      </c>
      <c r="E34" s="306" t="s">
        <v>1524</v>
      </c>
      <c r="F34" s="306" t="s">
        <v>1650</v>
      </c>
      <c r="G34" s="306" t="s">
        <v>1651</v>
      </c>
      <c r="H34" s="306" t="s">
        <v>201</v>
      </c>
      <c r="I34" s="307">
        <v>40</v>
      </c>
      <c r="J34" s="308"/>
      <c r="K34" s="327">
        <f t="shared" si="0"/>
        <v>0</v>
      </c>
    </row>
    <row r="35" spans="1:11" ht="12.75" outlineLevel="1">
      <c r="A35" s="306" t="s">
        <v>1523</v>
      </c>
      <c r="B35" s="306" t="s">
        <v>1574</v>
      </c>
      <c r="C35" s="306">
        <v>9</v>
      </c>
      <c r="D35" s="306" t="s">
        <v>1574</v>
      </c>
      <c r="E35" s="306" t="s">
        <v>1524</v>
      </c>
      <c r="F35" s="306" t="s">
        <v>2216</v>
      </c>
      <c r="G35" s="306" t="s">
        <v>2217</v>
      </c>
      <c r="H35" s="306" t="s">
        <v>201</v>
      </c>
      <c r="I35" s="307">
        <v>66</v>
      </c>
      <c r="J35" s="308"/>
      <c r="K35" s="327">
        <f t="shared" si="0"/>
        <v>0</v>
      </c>
    </row>
    <row r="36" spans="1:11" ht="12.75" outlineLevel="1">
      <c r="A36" s="306" t="s">
        <v>1588</v>
      </c>
      <c r="B36" s="306" t="s">
        <v>1574</v>
      </c>
      <c r="C36" s="306">
        <v>10</v>
      </c>
      <c r="D36" s="306" t="s">
        <v>1565</v>
      </c>
      <c r="E36" s="306" t="s">
        <v>1565</v>
      </c>
      <c r="F36" s="306" t="s">
        <v>2218</v>
      </c>
      <c r="G36" s="306" t="s">
        <v>2219</v>
      </c>
      <c r="H36" s="306" t="s">
        <v>98</v>
      </c>
      <c r="I36" s="307">
        <v>4</v>
      </c>
      <c r="J36" s="308"/>
      <c r="K36" s="327">
        <f t="shared" si="0"/>
        <v>0</v>
      </c>
    </row>
    <row r="37" spans="1:11" ht="12.75" outlineLevel="1">
      <c r="A37" s="306" t="s">
        <v>1588</v>
      </c>
      <c r="B37" s="306" t="s">
        <v>1574</v>
      </c>
      <c r="C37" s="306">
        <v>11</v>
      </c>
      <c r="D37" s="306" t="s">
        <v>1565</v>
      </c>
      <c r="E37" s="306" t="s">
        <v>1565</v>
      </c>
      <c r="F37" s="306" t="s">
        <v>2218</v>
      </c>
      <c r="G37" s="306" t="s">
        <v>2220</v>
      </c>
      <c r="H37" s="306" t="s">
        <v>98</v>
      </c>
      <c r="I37" s="307">
        <v>3</v>
      </c>
      <c r="J37" s="308"/>
      <c r="K37" s="327">
        <f t="shared" si="0"/>
        <v>0</v>
      </c>
    </row>
    <row r="38" spans="1:11" ht="12.75" outlineLevel="1">
      <c r="A38" s="306" t="s">
        <v>1588</v>
      </c>
      <c r="B38" s="306" t="s">
        <v>1574</v>
      </c>
      <c r="C38" s="306">
        <v>12</v>
      </c>
      <c r="D38" s="306" t="s">
        <v>1565</v>
      </c>
      <c r="E38" s="306" t="s">
        <v>1565</v>
      </c>
      <c r="F38" s="306" t="s">
        <v>2221</v>
      </c>
      <c r="G38" s="306" t="s">
        <v>2222</v>
      </c>
      <c r="H38" s="306" t="s">
        <v>98</v>
      </c>
      <c r="I38" s="307">
        <v>1</v>
      </c>
      <c r="J38" s="308"/>
      <c r="K38" s="327">
        <f t="shared" si="0"/>
        <v>0</v>
      </c>
    </row>
    <row r="39" spans="1:11" ht="12.75" outlineLevel="1">
      <c r="A39" s="306" t="s">
        <v>1588</v>
      </c>
      <c r="B39" s="306" t="s">
        <v>1574</v>
      </c>
      <c r="C39" s="306">
        <v>13</v>
      </c>
      <c r="D39" s="306" t="s">
        <v>1565</v>
      </c>
      <c r="E39" s="306" t="s">
        <v>1565</v>
      </c>
      <c r="F39" s="306" t="s">
        <v>2223</v>
      </c>
      <c r="G39" s="306" t="s">
        <v>2224</v>
      </c>
      <c r="H39" s="306" t="s">
        <v>98</v>
      </c>
      <c r="I39" s="307">
        <v>2</v>
      </c>
      <c r="J39" s="308"/>
      <c r="K39" s="327">
        <f t="shared" si="0"/>
        <v>0</v>
      </c>
    </row>
    <row r="40" spans="1:11" ht="12.75" outlineLevel="1">
      <c r="A40" s="306" t="s">
        <v>2185</v>
      </c>
      <c r="B40" s="306" t="s">
        <v>1574</v>
      </c>
      <c r="C40" s="306">
        <v>14</v>
      </c>
      <c r="D40" s="306" t="s">
        <v>1574</v>
      </c>
      <c r="E40" s="306" t="s">
        <v>1524</v>
      </c>
      <c r="F40" s="306" t="s">
        <v>2225</v>
      </c>
      <c r="G40" s="306" t="s">
        <v>2226</v>
      </c>
      <c r="H40" s="306" t="s">
        <v>12</v>
      </c>
      <c r="I40" s="307">
        <v>0</v>
      </c>
      <c r="J40" s="308"/>
      <c r="K40" s="327">
        <f t="shared" si="0"/>
        <v>0</v>
      </c>
    </row>
    <row r="41" spans="1:11" s="326" customFormat="1" ht="17.1" customHeight="1">
      <c r="A41" s="492" t="s">
        <v>1522</v>
      </c>
      <c r="B41" s="492" t="s">
        <v>2227</v>
      </c>
      <c r="C41" s="492" t="s">
        <v>2227</v>
      </c>
      <c r="D41" s="492"/>
      <c r="E41" s="492"/>
      <c r="F41" s="492"/>
      <c r="G41" s="492" t="s">
        <v>2228</v>
      </c>
      <c r="H41" s="492"/>
      <c r="I41" s="493"/>
      <c r="J41" s="494"/>
      <c r="K41" s="495">
        <f>SUBTOTAL(9,K42:K55)</f>
        <v>0</v>
      </c>
    </row>
    <row r="42" spans="1:11" ht="12.75" outlineLevel="1">
      <c r="A42" s="306" t="s">
        <v>1523</v>
      </c>
      <c r="B42" s="306" t="s">
        <v>2227</v>
      </c>
      <c r="C42" s="306">
        <v>1</v>
      </c>
      <c r="D42" s="306" t="s">
        <v>1565</v>
      </c>
      <c r="E42" s="306" t="s">
        <v>1565</v>
      </c>
      <c r="F42" s="306" t="s">
        <v>2229</v>
      </c>
      <c r="G42" s="306" t="s">
        <v>2230</v>
      </c>
      <c r="H42" s="306" t="s">
        <v>201</v>
      </c>
      <c r="I42" s="307">
        <v>85</v>
      </c>
      <c r="J42" s="308"/>
      <c r="K42" s="327">
        <f aca="true" t="shared" si="1" ref="K42:K55">+J42*I42</f>
        <v>0</v>
      </c>
    </row>
    <row r="43" spans="1:11" ht="12.75" outlineLevel="1">
      <c r="A43" s="306" t="s">
        <v>1523</v>
      </c>
      <c r="B43" s="306" t="s">
        <v>2227</v>
      </c>
      <c r="C43" s="306">
        <v>2</v>
      </c>
      <c r="D43" s="306" t="s">
        <v>1565</v>
      </c>
      <c r="E43" s="306" t="s">
        <v>1565</v>
      </c>
      <c r="F43" s="306" t="s">
        <v>2231</v>
      </c>
      <c r="G43" s="306" t="s">
        <v>2232</v>
      </c>
      <c r="H43" s="306" t="s">
        <v>201</v>
      </c>
      <c r="I43" s="307">
        <v>3</v>
      </c>
      <c r="J43" s="308"/>
      <c r="K43" s="327">
        <f t="shared" si="1"/>
        <v>0</v>
      </c>
    </row>
    <row r="44" spans="1:11" ht="12.75" outlineLevel="1">
      <c r="A44" s="306" t="s">
        <v>1523</v>
      </c>
      <c r="B44" s="306" t="s">
        <v>2227</v>
      </c>
      <c r="C44" s="306">
        <v>3</v>
      </c>
      <c r="D44" s="306" t="s">
        <v>1565</v>
      </c>
      <c r="E44" s="306" t="s">
        <v>1565</v>
      </c>
      <c r="F44" s="306" t="s">
        <v>2233</v>
      </c>
      <c r="G44" s="306" t="s">
        <v>2234</v>
      </c>
      <c r="H44" s="306" t="s">
        <v>98</v>
      </c>
      <c r="I44" s="307">
        <v>6</v>
      </c>
      <c r="J44" s="308"/>
      <c r="K44" s="327">
        <f t="shared" si="1"/>
        <v>0</v>
      </c>
    </row>
    <row r="45" spans="1:11" ht="12.75" outlineLevel="1">
      <c r="A45" s="306" t="s">
        <v>1523</v>
      </c>
      <c r="B45" s="306" t="s">
        <v>2227</v>
      </c>
      <c r="C45" s="306">
        <v>4</v>
      </c>
      <c r="D45" s="306" t="s">
        <v>1565</v>
      </c>
      <c r="E45" s="306" t="s">
        <v>1565</v>
      </c>
      <c r="F45" s="306" t="s">
        <v>2235</v>
      </c>
      <c r="G45" s="306" t="s">
        <v>2236</v>
      </c>
      <c r="H45" s="306" t="s">
        <v>98</v>
      </c>
      <c r="I45" s="307">
        <v>4</v>
      </c>
      <c r="J45" s="308"/>
      <c r="K45" s="327">
        <f t="shared" si="1"/>
        <v>0</v>
      </c>
    </row>
    <row r="46" spans="1:11" ht="12.75" outlineLevel="1">
      <c r="A46" s="306" t="s">
        <v>1523</v>
      </c>
      <c r="B46" s="306" t="s">
        <v>2227</v>
      </c>
      <c r="C46" s="306">
        <v>5</v>
      </c>
      <c r="D46" s="306" t="s">
        <v>1565</v>
      </c>
      <c r="E46" s="306" t="s">
        <v>1565</v>
      </c>
      <c r="F46" s="306" t="s">
        <v>2237</v>
      </c>
      <c r="G46" s="306" t="s">
        <v>2238</v>
      </c>
      <c r="H46" s="306" t="s">
        <v>1644</v>
      </c>
      <c r="I46" s="307">
        <v>1</v>
      </c>
      <c r="J46" s="308"/>
      <c r="K46" s="327">
        <f t="shared" si="1"/>
        <v>0</v>
      </c>
    </row>
    <row r="47" spans="1:11" ht="12.75" outlineLevel="1">
      <c r="A47" s="306" t="s">
        <v>1523</v>
      </c>
      <c r="B47" s="306" t="s">
        <v>2227</v>
      </c>
      <c r="C47" s="306">
        <v>6</v>
      </c>
      <c r="D47" s="306" t="s">
        <v>1574</v>
      </c>
      <c r="E47" s="306" t="s">
        <v>1575</v>
      </c>
      <c r="F47" s="306" t="s">
        <v>2239</v>
      </c>
      <c r="G47" s="306" t="s">
        <v>2240</v>
      </c>
      <c r="H47" s="306" t="s">
        <v>363</v>
      </c>
      <c r="I47" s="307">
        <v>12</v>
      </c>
      <c r="J47" s="308"/>
      <c r="K47" s="327">
        <f t="shared" si="1"/>
        <v>0</v>
      </c>
    </row>
    <row r="48" spans="1:11" ht="12.75" outlineLevel="1">
      <c r="A48" s="306" t="s">
        <v>1523</v>
      </c>
      <c r="B48" s="306" t="s">
        <v>2227</v>
      </c>
      <c r="C48" s="306">
        <v>7</v>
      </c>
      <c r="D48" s="306" t="s">
        <v>1574</v>
      </c>
      <c r="E48" s="306" t="s">
        <v>1575</v>
      </c>
      <c r="F48" s="306" t="s">
        <v>2241</v>
      </c>
      <c r="G48" s="306" t="s">
        <v>2242</v>
      </c>
      <c r="H48" s="306" t="s">
        <v>2243</v>
      </c>
      <c r="I48" s="307">
        <v>3</v>
      </c>
      <c r="J48" s="308"/>
      <c r="K48" s="327">
        <f t="shared" si="1"/>
        <v>0</v>
      </c>
    </row>
    <row r="49" spans="1:11" ht="12.75" outlineLevel="1">
      <c r="A49" s="306" t="s">
        <v>1523</v>
      </c>
      <c r="B49" s="306" t="s">
        <v>2227</v>
      </c>
      <c r="C49" s="306">
        <v>8</v>
      </c>
      <c r="D49" s="306" t="s">
        <v>1574</v>
      </c>
      <c r="E49" s="306" t="s">
        <v>1575</v>
      </c>
      <c r="F49" s="306" t="s">
        <v>2244</v>
      </c>
      <c r="G49" s="306" t="s">
        <v>2245</v>
      </c>
      <c r="H49" s="306" t="s">
        <v>363</v>
      </c>
      <c r="I49" s="307">
        <v>30</v>
      </c>
      <c r="J49" s="308"/>
      <c r="K49" s="327">
        <f t="shared" si="1"/>
        <v>0</v>
      </c>
    </row>
    <row r="50" spans="1:11" ht="12.75" outlineLevel="1">
      <c r="A50" s="306" t="s">
        <v>1523</v>
      </c>
      <c r="B50" s="306" t="s">
        <v>2227</v>
      </c>
      <c r="C50" s="306">
        <v>9</v>
      </c>
      <c r="D50" s="306" t="s">
        <v>1574</v>
      </c>
      <c r="E50" s="306" t="s">
        <v>1575</v>
      </c>
      <c r="F50" s="306" t="s">
        <v>2246</v>
      </c>
      <c r="G50" s="306" t="s">
        <v>2247</v>
      </c>
      <c r="H50" s="306" t="s">
        <v>363</v>
      </c>
      <c r="I50" s="307">
        <v>4</v>
      </c>
      <c r="J50" s="308"/>
      <c r="K50" s="327">
        <f t="shared" si="1"/>
        <v>0</v>
      </c>
    </row>
    <row r="51" spans="1:11" ht="12.75" outlineLevel="1">
      <c r="A51" s="306" t="s">
        <v>1523</v>
      </c>
      <c r="B51" s="306" t="s">
        <v>2227</v>
      </c>
      <c r="C51" s="306">
        <v>10</v>
      </c>
      <c r="D51" s="306" t="s">
        <v>1574</v>
      </c>
      <c r="E51" s="306" t="s">
        <v>1575</v>
      </c>
      <c r="F51" s="306" t="s">
        <v>2248</v>
      </c>
      <c r="G51" s="306" t="s">
        <v>2249</v>
      </c>
      <c r="H51" s="306" t="s">
        <v>201</v>
      </c>
      <c r="I51" s="307">
        <v>108</v>
      </c>
      <c r="J51" s="308"/>
      <c r="K51" s="327">
        <f t="shared" si="1"/>
        <v>0</v>
      </c>
    </row>
    <row r="52" spans="1:11" ht="12.75" outlineLevel="1">
      <c r="A52" s="306" t="s">
        <v>1523</v>
      </c>
      <c r="B52" s="306" t="s">
        <v>2227</v>
      </c>
      <c r="C52" s="306">
        <v>11</v>
      </c>
      <c r="D52" s="306" t="s">
        <v>1574</v>
      </c>
      <c r="E52" s="306" t="s">
        <v>1575</v>
      </c>
      <c r="F52" s="306" t="s">
        <v>2250</v>
      </c>
      <c r="G52" s="306" t="s">
        <v>2251</v>
      </c>
      <c r="H52" s="306" t="s">
        <v>201</v>
      </c>
      <c r="I52" s="307">
        <v>108</v>
      </c>
      <c r="J52" s="308"/>
      <c r="K52" s="327">
        <f t="shared" si="1"/>
        <v>0</v>
      </c>
    </row>
    <row r="53" spans="1:11" ht="12.75" outlineLevel="1">
      <c r="A53" s="306" t="s">
        <v>1588</v>
      </c>
      <c r="B53" s="306" t="s">
        <v>2227</v>
      </c>
      <c r="C53" s="306">
        <v>12</v>
      </c>
      <c r="D53" s="306" t="s">
        <v>1565</v>
      </c>
      <c r="E53" s="306" t="s">
        <v>1565</v>
      </c>
      <c r="F53" s="306" t="s">
        <v>2252</v>
      </c>
      <c r="G53" s="306" t="s">
        <v>2253</v>
      </c>
      <c r="H53" s="306" t="s">
        <v>201</v>
      </c>
      <c r="I53" s="307">
        <v>7</v>
      </c>
      <c r="J53" s="308"/>
      <c r="K53" s="327">
        <f t="shared" si="1"/>
        <v>0</v>
      </c>
    </row>
    <row r="54" spans="1:11" ht="12.75" outlineLevel="1">
      <c r="A54" s="306" t="s">
        <v>1588</v>
      </c>
      <c r="B54" s="306" t="s">
        <v>2227</v>
      </c>
      <c r="C54" s="306">
        <v>13</v>
      </c>
      <c r="D54" s="306" t="s">
        <v>1565</v>
      </c>
      <c r="E54" s="306" t="s">
        <v>1565</v>
      </c>
      <c r="F54" s="306" t="s">
        <v>2254</v>
      </c>
      <c r="G54" s="306" t="s">
        <v>2255</v>
      </c>
      <c r="H54" s="306" t="s">
        <v>201</v>
      </c>
      <c r="I54" s="307">
        <v>13</v>
      </c>
      <c r="J54" s="308"/>
      <c r="K54" s="327">
        <f t="shared" si="1"/>
        <v>0</v>
      </c>
    </row>
    <row r="55" spans="1:11" ht="12.75" outlineLevel="1">
      <c r="A55" s="306" t="s">
        <v>2185</v>
      </c>
      <c r="B55" s="306" t="s">
        <v>2227</v>
      </c>
      <c r="C55" s="306">
        <v>14</v>
      </c>
      <c r="D55" s="306" t="s">
        <v>1574</v>
      </c>
      <c r="E55" s="306" t="s">
        <v>1575</v>
      </c>
      <c r="F55" s="306" t="s">
        <v>2256</v>
      </c>
      <c r="G55" s="306" t="s">
        <v>2257</v>
      </c>
      <c r="H55" s="306" t="s">
        <v>12</v>
      </c>
      <c r="I55" s="307">
        <v>0</v>
      </c>
      <c r="J55" s="308"/>
      <c r="K55" s="327">
        <f t="shared" si="1"/>
        <v>0</v>
      </c>
    </row>
    <row r="56" spans="1:11" s="326" customFormat="1" ht="17.1" customHeight="1">
      <c r="A56" s="492" t="s">
        <v>1522</v>
      </c>
      <c r="B56" s="492" t="s">
        <v>2258</v>
      </c>
      <c r="C56" s="492" t="s">
        <v>2258</v>
      </c>
      <c r="D56" s="492"/>
      <c r="E56" s="492"/>
      <c r="F56" s="492"/>
      <c r="G56" s="492" t="s">
        <v>2259</v>
      </c>
      <c r="H56" s="492"/>
      <c r="I56" s="493"/>
      <c r="J56" s="494"/>
      <c r="K56" s="495">
        <f>SUBTOTAL(9,K57:K79)</f>
        <v>0</v>
      </c>
    </row>
    <row r="57" spans="1:11" ht="12.75" outlineLevel="1">
      <c r="A57" s="306" t="s">
        <v>1523</v>
      </c>
      <c r="B57" s="306" t="s">
        <v>2258</v>
      </c>
      <c r="C57" s="306">
        <v>1</v>
      </c>
      <c r="D57" s="306" t="s">
        <v>1574</v>
      </c>
      <c r="E57" s="306" t="s">
        <v>2198</v>
      </c>
      <c r="F57" s="306" t="s">
        <v>2260</v>
      </c>
      <c r="G57" s="306" t="s">
        <v>2261</v>
      </c>
      <c r="H57" s="306" t="s">
        <v>363</v>
      </c>
      <c r="I57" s="307">
        <v>8</v>
      </c>
      <c r="J57" s="308"/>
      <c r="K57" s="327">
        <f aca="true" t="shared" si="2" ref="K57:K79">+J57*I57</f>
        <v>0</v>
      </c>
    </row>
    <row r="58" spans="1:11" ht="12.75" outlineLevel="1">
      <c r="A58" s="306" t="s">
        <v>1523</v>
      </c>
      <c r="B58" s="306" t="s">
        <v>2258</v>
      </c>
      <c r="C58" s="306">
        <v>2</v>
      </c>
      <c r="D58" s="306" t="s">
        <v>1574</v>
      </c>
      <c r="E58" s="306" t="s">
        <v>2198</v>
      </c>
      <c r="F58" s="306" t="s">
        <v>2262</v>
      </c>
      <c r="G58" s="306" t="s">
        <v>2263</v>
      </c>
      <c r="H58" s="306" t="s">
        <v>363</v>
      </c>
      <c r="I58" s="307">
        <v>4</v>
      </c>
      <c r="J58" s="308"/>
      <c r="K58" s="327">
        <f t="shared" si="2"/>
        <v>0</v>
      </c>
    </row>
    <row r="59" spans="1:11" ht="12.75" outlineLevel="1">
      <c r="A59" s="306" t="s">
        <v>1523</v>
      </c>
      <c r="B59" s="306" t="s">
        <v>2258</v>
      </c>
      <c r="C59" s="306">
        <v>3</v>
      </c>
      <c r="D59" s="306" t="s">
        <v>1574</v>
      </c>
      <c r="E59" s="306" t="s">
        <v>2198</v>
      </c>
      <c r="F59" s="306" t="s">
        <v>2264</v>
      </c>
      <c r="G59" s="306" t="s">
        <v>2265</v>
      </c>
      <c r="H59" s="306" t="s">
        <v>1610</v>
      </c>
      <c r="I59" s="307">
        <v>7</v>
      </c>
      <c r="J59" s="308"/>
      <c r="K59" s="327">
        <f t="shared" si="2"/>
        <v>0</v>
      </c>
    </row>
    <row r="60" spans="1:11" ht="12.75" outlineLevel="1">
      <c r="A60" s="306" t="s">
        <v>1523</v>
      </c>
      <c r="B60" s="306" t="s">
        <v>2258</v>
      </c>
      <c r="C60" s="306">
        <v>4</v>
      </c>
      <c r="D60" s="306" t="s">
        <v>1574</v>
      </c>
      <c r="E60" s="306" t="s">
        <v>2198</v>
      </c>
      <c r="F60" s="306" t="s">
        <v>2266</v>
      </c>
      <c r="G60" s="306" t="s">
        <v>2267</v>
      </c>
      <c r="H60" s="306" t="s">
        <v>1610</v>
      </c>
      <c r="I60" s="307">
        <v>1</v>
      </c>
      <c r="J60" s="308"/>
      <c r="K60" s="327">
        <f t="shared" si="2"/>
        <v>0</v>
      </c>
    </row>
    <row r="61" spans="1:11" ht="12.75" outlineLevel="1">
      <c r="A61" s="306" t="s">
        <v>1523</v>
      </c>
      <c r="B61" s="306" t="s">
        <v>2258</v>
      </c>
      <c r="C61" s="306">
        <v>5</v>
      </c>
      <c r="D61" s="306" t="s">
        <v>1574</v>
      </c>
      <c r="E61" s="306" t="s">
        <v>2198</v>
      </c>
      <c r="F61" s="306" t="s">
        <v>2268</v>
      </c>
      <c r="G61" s="306" t="s">
        <v>2269</v>
      </c>
      <c r="H61" s="306" t="s">
        <v>1610</v>
      </c>
      <c r="I61" s="307">
        <v>1</v>
      </c>
      <c r="J61" s="308"/>
      <c r="K61" s="327">
        <f t="shared" si="2"/>
        <v>0</v>
      </c>
    </row>
    <row r="62" spans="1:11" ht="12.75" outlineLevel="1">
      <c r="A62" s="306" t="s">
        <v>1523</v>
      </c>
      <c r="B62" s="306" t="s">
        <v>2258</v>
      </c>
      <c r="C62" s="306">
        <v>6</v>
      </c>
      <c r="D62" s="306" t="s">
        <v>1574</v>
      </c>
      <c r="E62" s="306" t="s">
        <v>2198</v>
      </c>
      <c r="F62" s="306" t="s">
        <v>2270</v>
      </c>
      <c r="G62" s="306" t="s">
        <v>2271</v>
      </c>
      <c r="H62" s="306" t="s">
        <v>1610</v>
      </c>
      <c r="I62" s="307">
        <v>1</v>
      </c>
      <c r="J62" s="308"/>
      <c r="K62" s="327">
        <f t="shared" si="2"/>
        <v>0</v>
      </c>
    </row>
    <row r="63" spans="1:11" ht="12.75" outlineLevel="1">
      <c r="A63" s="306" t="s">
        <v>1523</v>
      </c>
      <c r="B63" s="306" t="s">
        <v>2258</v>
      </c>
      <c r="C63" s="306">
        <v>7</v>
      </c>
      <c r="D63" s="306" t="s">
        <v>1574</v>
      </c>
      <c r="E63" s="306" t="s">
        <v>2198</v>
      </c>
      <c r="F63" s="306" t="s">
        <v>2272</v>
      </c>
      <c r="G63" s="306" t="s">
        <v>2273</v>
      </c>
      <c r="H63" s="306" t="s">
        <v>1610</v>
      </c>
      <c r="I63" s="307">
        <v>1</v>
      </c>
      <c r="J63" s="308"/>
      <c r="K63" s="327">
        <f t="shared" si="2"/>
        <v>0</v>
      </c>
    </row>
    <row r="64" spans="1:11" ht="12.75" outlineLevel="1">
      <c r="A64" s="306" t="s">
        <v>1523</v>
      </c>
      <c r="B64" s="306" t="s">
        <v>2258</v>
      </c>
      <c r="C64" s="306">
        <v>8</v>
      </c>
      <c r="D64" s="306" t="s">
        <v>1574</v>
      </c>
      <c r="E64" s="306" t="s">
        <v>2198</v>
      </c>
      <c r="F64" s="306" t="s">
        <v>2274</v>
      </c>
      <c r="G64" s="306" t="s">
        <v>2275</v>
      </c>
      <c r="H64" s="306" t="s">
        <v>1610</v>
      </c>
      <c r="I64" s="307">
        <v>1</v>
      </c>
      <c r="J64" s="308"/>
      <c r="K64" s="327">
        <f t="shared" si="2"/>
        <v>0</v>
      </c>
    </row>
    <row r="65" spans="1:11" ht="12.75" outlineLevel="1">
      <c r="A65" s="306" t="s">
        <v>1523</v>
      </c>
      <c r="B65" s="306" t="s">
        <v>2258</v>
      </c>
      <c r="C65" s="306">
        <v>9</v>
      </c>
      <c r="D65" s="306" t="s">
        <v>1574</v>
      </c>
      <c r="E65" s="306" t="s">
        <v>2198</v>
      </c>
      <c r="F65" s="306" t="s">
        <v>2276</v>
      </c>
      <c r="G65" s="306" t="s">
        <v>2277</v>
      </c>
      <c r="H65" s="306" t="s">
        <v>1610</v>
      </c>
      <c r="I65" s="307">
        <v>1</v>
      </c>
      <c r="J65" s="308"/>
      <c r="K65" s="327">
        <f t="shared" si="2"/>
        <v>0</v>
      </c>
    </row>
    <row r="66" spans="1:11" ht="12.75" outlineLevel="1">
      <c r="A66" s="306" t="s">
        <v>1523</v>
      </c>
      <c r="B66" s="306" t="s">
        <v>2258</v>
      </c>
      <c r="C66" s="306">
        <v>10</v>
      </c>
      <c r="D66" s="306" t="s">
        <v>1574</v>
      </c>
      <c r="E66" s="306" t="s">
        <v>2198</v>
      </c>
      <c r="F66" s="306" t="s">
        <v>2278</v>
      </c>
      <c r="G66" s="306" t="s">
        <v>2279</v>
      </c>
      <c r="H66" s="306" t="s">
        <v>1610</v>
      </c>
      <c r="I66" s="307">
        <v>24</v>
      </c>
      <c r="J66" s="308"/>
      <c r="K66" s="327">
        <f t="shared" si="2"/>
        <v>0</v>
      </c>
    </row>
    <row r="67" spans="1:11" ht="12.75" outlineLevel="1">
      <c r="A67" s="306" t="s">
        <v>1523</v>
      </c>
      <c r="B67" s="306" t="s">
        <v>2258</v>
      </c>
      <c r="C67" s="306">
        <v>11</v>
      </c>
      <c r="D67" s="306" t="s">
        <v>1574</v>
      </c>
      <c r="E67" s="306" t="s">
        <v>2198</v>
      </c>
      <c r="F67" s="306" t="s">
        <v>2280</v>
      </c>
      <c r="G67" s="306" t="s">
        <v>2281</v>
      </c>
      <c r="H67" s="306" t="s">
        <v>363</v>
      </c>
      <c r="I67" s="307">
        <v>8</v>
      </c>
      <c r="J67" s="308"/>
      <c r="K67" s="327">
        <f t="shared" si="2"/>
        <v>0</v>
      </c>
    </row>
    <row r="68" spans="1:11" ht="12.75" outlineLevel="1">
      <c r="A68" s="306" t="s">
        <v>1523</v>
      </c>
      <c r="B68" s="306" t="s">
        <v>2258</v>
      </c>
      <c r="C68" s="306">
        <v>12</v>
      </c>
      <c r="D68" s="306" t="s">
        <v>1574</v>
      </c>
      <c r="E68" s="306" t="s">
        <v>2198</v>
      </c>
      <c r="F68" s="306" t="s">
        <v>2282</v>
      </c>
      <c r="G68" s="306" t="s">
        <v>2283</v>
      </c>
      <c r="H68" s="306" t="s">
        <v>363</v>
      </c>
      <c r="I68" s="307">
        <v>2</v>
      </c>
      <c r="J68" s="308"/>
      <c r="K68" s="327">
        <f t="shared" si="2"/>
        <v>0</v>
      </c>
    </row>
    <row r="69" spans="1:11" ht="12.75" outlineLevel="1">
      <c r="A69" s="306" t="s">
        <v>1588</v>
      </c>
      <c r="B69" s="306" t="s">
        <v>2258</v>
      </c>
      <c r="C69" s="306">
        <v>13</v>
      </c>
      <c r="D69" s="306" t="s">
        <v>1565</v>
      </c>
      <c r="E69" s="306" t="s">
        <v>1565</v>
      </c>
      <c r="F69" s="306" t="s">
        <v>2284</v>
      </c>
      <c r="G69" s="306" t="s">
        <v>2285</v>
      </c>
      <c r="H69" s="306" t="s">
        <v>1644</v>
      </c>
      <c r="I69" s="307">
        <v>4</v>
      </c>
      <c r="J69" s="308"/>
      <c r="K69" s="327">
        <f t="shared" si="2"/>
        <v>0</v>
      </c>
    </row>
    <row r="70" spans="1:11" ht="12.75" outlineLevel="1">
      <c r="A70" s="306" t="s">
        <v>1588</v>
      </c>
      <c r="B70" s="306" t="s">
        <v>2258</v>
      </c>
      <c r="C70" s="306">
        <v>14</v>
      </c>
      <c r="D70" s="306" t="s">
        <v>1565</v>
      </c>
      <c r="E70" s="306" t="s">
        <v>1565</v>
      </c>
      <c r="F70" s="306" t="s">
        <v>2286</v>
      </c>
      <c r="G70" s="306" t="s">
        <v>2287</v>
      </c>
      <c r="H70" s="306" t="s">
        <v>1644</v>
      </c>
      <c r="I70" s="307">
        <v>7</v>
      </c>
      <c r="J70" s="308"/>
      <c r="K70" s="327">
        <f t="shared" si="2"/>
        <v>0</v>
      </c>
    </row>
    <row r="71" spans="1:11" ht="12.75" outlineLevel="1">
      <c r="A71" s="306" t="s">
        <v>1588</v>
      </c>
      <c r="B71" s="306" t="s">
        <v>2258</v>
      </c>
      <c r="C71" s="306">
        <v>15</v>
      </c>
      <c r="D71" s="306" t="s">
        <v>1565</v>
      </c>
      <c r="E71" s="306" t="s">
        <v>1565</v>
      </c>
      <c r="F71" s="306" t="s">
        <v>2288</v>
      </c>
      <c r="G71" s="306" t="s">
        <v>2289</v>
      </c>
      <c r="H71" s="306" t="s">
        <v>1644</v>
      </c>
      <c r="I71" s="307">
        <v>6</v>
      </c>
      <c r="J71" s="308"/>
      <c r="K71" s="327">
        <f t="shared" si="2"/>
        <v>0</v>
      </c>
    </row>
    <row r="72" spans="1:11" ht="12.75" outlineLevel="1">
      <c r="A72" s="306" t="s">
        <v>1588</v>
      </c>
      <c r="B72" s="306" t="s">
        <v>2258</v>
      </c>
      <c r="C72" s="306">
        <v>16</v>
      </c>
      <c r="D72" s="306" t="s">
        <v>1565</v>
      </c>
      <c r="E72" s="306" t="s">
        <v>1565</v>
      </c>
      <c r="F72" s="306" t="s">
        <v>2290</v>
      </c>
      <c r="G72" s="306" t="s">
        <v>2291</v>
      </c>
      <c r="H72" s="306" t="s">
        <v>1644</v>
      </c>
      <c r="I72" s="307">
        <v>7</v>
      </c>
      <c r="J72" s="308"/>
      <c r="K72" s="327">
        <f t="shared" si="2"/>
        <v>0</v>
      </c>
    </row>
    <row r="73" spans="1:11" ht="12.75" outlineLevel="1">
      <c r="A73" s="306" t="s">
        <v>1588</v>
      </c>
      <c r="B73" s="306" t="s">
        <v>2258</v>
      </c>
      <c r="C73" s="306">
        <v>17</v>
      </c>
      <c r="D73" s="306" t="s">
        <v>1565</v>
      </c>
      <c r="E73" s="306" t="s">
        <v>1565</v>
      </c>
      <c r="F73" s="306" t="s">
        <v>2292</v>
      </c>
      <c r="G73" s="306" t="s">
        <v>2293</v>
      </c>
      <c r="H73" s="306" t="s">
        <v>363</v>
      </c>
      <c r="I73" s="307">
        <v>1</v>
      </c>
      <c r="J73" s="308"/>
      <c r="K73" s="327">
        <f t="shared" si="2"/>
        <v>0</v>
      </c>
    </row>
    <row r="74" spans="1:11" ht="12.75" outlineLevel="1">
      <c r="A74" s="306" t="s">
        <v>1588</v>
      </c>
      <c r="B74" s="306" t="s">
        <v>2258</v>
      </c>
      <c r="C74" s="306">
        <v>18</v>
      </c>
      <c r="D74" s="306" t="s">
        <v>1565</v>
      </c>
      <c r="E74" s="306" t="s">
        <v>1565</v>
      </c>
      <c r="F74" s="306" t="s">
        <v>2294</v>
      </c>
      <c r="G74" s="306" t="s">
        <v>2295</v>
      </c>
      <c r="H74" s="306" t="s">
        <v>363</v>
      </c>
      <c r="I74" s="307">
        <v>1</v>
      </c>
      <c r="J74" s="308"/>
      <c r="K74" s="327">
        <f t="shared" si="2"/>
        <v>0</v>
      </c>
    </row>
    <row r="75" spans="1:11" ht="12.75" outlineLevel="1">
      <c r="A75" s="306" t="s">
        <v>1588</v>
      </c>
      <c r="B75" s="306" t="s">
        <v>2258</v>
      </c>
      <c r="C75" s="306">
        <v>19</v>
      </c>
      <c r="D75" s="306" t="s">
        <v>1565</v>
      </c>
      <c r="E75" s="306" t="s">
        <v>1565</v>
      </c>
      <c r="F75" s="306" t="s">
        <v>2296</v>
      </c>
      <c r="G75" s="306" t="s">
        <v>2297</v>
      </c>
      <c r="H75" s="306" t="s">
        <v>1610</v>
      </c>
      <c r="I75" s="307">
        <v>1</v>
      </c>
      <c r="J75" s="308"/>
      <c r="K75" s="327">
        <f t="shared" si="2"/>
        <v>0</v>
      </c>
    </row>
    <row r="76" spans="1:11" ht="12.75" outlineLevel="1">
      <c r="A76" s="306" t="s">
        <v>1588</v>
      </c>
      <c r="B76" s="306" t="s">
        <v>2258</v>
      </c>
      <c r="C76" s="306">
        <v>20</v>
      </c>
      <c r="D76" s="306" t="s">
        <v>1565</v>
      </c>
      <c r="E76" s="306" t="s">
        <v>1565</v>
      </c>
      <c r="F76" s="306" t="s">
        <v>2298</v>
      </c>
      <c r="G76" s="306" t="s">
        <v>2299</v>
      </c>
      <c r="H76" s="306" t="s">
        <v>1610</v>
      </c>
      <c r="I76" s="307">
        <v>2</v>
      </c>
      <c r="J76" s="308"/>
      <c r="K76" s="327">
        <f t="shared" si="2"/>
        <v>0</v>
      </c>
    </row>
    <row r="77" spans="1:11" ht="12.75" outlineLevel="1">
      <c r="A77" s="306" t="s">
        <v>1588</v>
      </c>
      <c r="B77" s="306" t="s">
        <v>2258</v>
      </c>
      <c r="C77" s="306">
        <v>21</v>
      </c>
      <c r="D77" s="306" t="s">
        <v>1565</v>
      </c>
      <c r="E77" s="306" t="s">
        <v>1565</v>
      </c>
      <c r="F77" s="306" t="s">
        <v>2300</v>
      </c>
      <c r="G77" s="306" t="s">
        <v>2301</v>
      </c>
      <c r="H77" s="306" t="s">
        <v>1610</v>
      </c>
      <c r="I77" s="307">
        <v>1</v>
      </c>
      <c r="J77" s="308"/>
      <c r="K77" s="327">
        <f t="shared" si="2"/>
        <v>0</v>
      </c>
    </row>
    <row r="78" spans="1:11" ht="12.75" outlineLevel="1">
      <c r="A78" s="306" t="s">
        <v>1588</v>
      </c>
      <c r="B78" s="306" t="s">
        <v>2258</v>
      </c>
      <c r="C78" s="306">
        <v>22</v>
      </c>
      <c r="D78" s="306" t="s">
        <v>1565</v>
      </c>
      <c r="E78" s="306" t="s">
        <v>1565</v>
      </c>
      <c r="F78" s="306" t="s">
        <v>2302</v>
      </c>
      <c r="G78" s="306" t="s">
        <v>2303</v>
      </c>
      <c r="H78" s="306" t="s">
        <v>363</v>
      </c>
      <c r="I78" s="307">
        <v>2</v>
      </c>
      <c r="J78" s="308"/>
      <c r="K78" s="327">
        <f t="shared" si="2"/>
        <v>0</v>
      </c>
    </row>
    <row r="79" spans="1:11" ht="12.75" outlineLevel="1">
      <c r="A79" s="306" t="s">
        <v>2185</v>
      </c>
      <c r="B79" s="306" t="s">
        <v>2258</v>
      </c>
      <c r="C79" s="306">
        <v>23</v>
      </c>
      <c r="D79" s="306" t="s">
        <v>1574</v>
      </c>
      <c r="E79" s="306" t="s">
        <v>2198</v>
      </c>
      <c r="F79" s="306" t="s">
        <v>2304</v>
      </c>
      <c r="G79" s="306" t="s">
        <v>2305</v>
      </c>
      <c r="H79" s="306" t="s">
        <v>12</v>
      </c>
      <c r="I79" s="307">
        <v>0</v>
      </c>
      <c r="J79" s="308"/>
      <c r="K79" s="327">
        <f t="shared" si="2"/>
        <v>0</v>
      </c>
    </row>
    <row r="80" spans="1:11" s="328" customFormat="1" ht="21.9" customHeight="1">
      <c r="A80" s="496"/>
      <c r="B80" s="496"/>
      <c r="C80" s="496"/>
      <c r="D80" s="496"/>
      <c r="E80" s="496"/>
      <c r="F80" s="496"/>
      <c r="G80" s="496" t="s">
        <v>1631</v>
      </c>
      <c r="H80" s="496"/>
      <c r="I80" s="497"/>
      <c r="J80" s="498"/>
      <c r="K80" s="499">
        <f>+K56+K41+K26+K20+K18+K13+K9+K3</f>
        <v>0</v>
      </c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79" r:id="rId1"/>
  <headerFooter alignWithMargins="0">
    <oddFooter>&amp;L&amp;9Zpracováno programem &amp;"Arial CE,Tučné"BUILDpower,  © RTS, a.s.&amp;R&amp;"Arial,Obyčejné"Strana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968</v>
      </c>
      <c r="D2" s="85" t="s">
        <v>966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965</v>
      </c>
      <c r="B5" s="98"/>
      <c r="C5" s="99" t="s">
        <v>966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02 SO 02 Rek'!E17</f>
        <v>0</v>
      </c>
      <c r="D15" s="137">
        <f>'SO 02 SO 02 Rek'!A25</f>
        <v>0</v>
      </c>
      <c r="E15" s="138"/>
      <c r="F15" s="139"/>
      <c r="G15" s="136">
        <f>'SO 02 SO 02 Rek'!I25</f>
        <v>0</v>
      </c>
    </row>
    <row r="16" spans="1:7" ht="15.9" customHeight="1">
      <c r="A16" s="134" t="s">
        <v>49</v>
      </c>
      <c r="B16" s="135" t="s">
        <v>50</v>
      </c>
      <c r="C16" s="136">
        <f>'SO 02 SO 02 Rek'!F17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02 SO 02 Rek'!H17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02 SO 02 Rek'!G17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02 SO 02 Rek'!I17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02 SO 02 Rek'!H23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968</v>
      </c>
      <c r="I1" s="179"/>
    </row>
    <row r="2" spans="1:9" ht="13.8" thickBot="1">
      <c r="A2" s="530" t="s">
        <v>73</v>
      </c>
      <c r="B2" s="531"/>
      <c r="C2" s="180" t="s">
        <v>967</v>
      </c>
      <c r="D2" s="181"/>
      <c r="E2" s="182"/>
      <c r="F2" s="181"/>
      <c r="G2" s="532" t="s">
        <v>966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2.75">
      <c r="A7" s="282" t="str">
        <f>'SO 02 SO 02 Pol'!B7</f>
        <v>1</v>
      </c>
      <c r="B7" s="62" t="str">
        <f>'SO 02 SO 02 Pol'!C7</f>
        <v>Zemní práce</v>
      </c>
      <c r="D7" s="192"/>
      <c r="E7" s="283">
        <f>'SO 02 SO 02 Pol'!BA31</f>
        <v>0</v>
      </c>
      <c r="F7" s="284">
        <f>'SO 02 SO 02 Pol'!BB31</f>
        <v>0</v>
      </c>
      <c r="G7" s="284">
        <f>'SO 02 SO 02 Pol'!BC31</f>
        <v>0</v>
      </c>
      <c r="H7" s="284">
        <f>'SO 02 SO 02 Pol'!BD31</f>
        <v>0</v>
      </c>
      <c r="I7" s="285">
        <f>'SO 02 SO 02 Pol'!BE31</f>
        <v>0</v>
      </c>
    </row>
    <row r="8" spans="1:9" s="115" customFormat="1" ht="12.75">
      <c r="A8" s="282" t="str">
        <f>'SO 02 SO 02 Pol'!B32</f>
        <v>2</v>
      </c>
      <c r="B8" s="62" t="str">
        <f>'SO 02 SO 02 Pol'!C32</f>
        <v>Základy a zvláštní zakládání</v>
      </c>
      <c r="D8" s="192"/>
      <c r="E8" s="283">
        <f>'SO 02 SO 02 Pol'!BA42</f>
        <v>0</v>
      </c>
      <c r="F8" s="284">
        <f>'SO 02 SO 02 Pol'!BB42</f>
        <v>0</v>
      </c>
      <c r="G8" s="284">
        <f>'SO 02 SO 02 Pol'!BC42</f>
        <v>0</v>
      </c>
      <c r="H8" s="284">
        <f>'SO 02 SO 02 Pol'!BD42</f>
        <v>0</v>
      </c>
      <c r="I8" s="285">
        <f>'SO 02 SO 02 Pol'!BE42</f>
        <v>0</v>
      </c>
    </row>
    <row r="9" spans="1:9" s="115" customFormat="1" ht="12.75">
      <c r="A9" s="282" t="str">
        <f>'SO 02 SO 02 Pol'!B43</f>
        <v>3</v>
      </c>
      <c r="B9" s="62" t="str">
        <f>'SO 02 SO 02 Pol'!C43</f>
        <v>Svislé a kompletní konstrukce</v>
      </c>
      <c r="D9" s="192"/>
      <c r="E9" s="283">
        <f>'SO 02 SO 02 Pol'!BA53</f>
        <v>0</v>
      </c>
      <c r="F9" s="284">
        <f>'SO 02 SO 02 Pol'!BB53</f>
        <v>0</v>
      </c>
      <c r="G9" s="284">
        <f>'SO 02 SO 02 Pol'!BC53</f>
        <v>0</v>
      </c>
      <c r="H9" s="284">
        <f>'SO 02 SO 02 Pol'!BD53</f>
        <v>0</v>
      </c>
      <c r="I9" s="285">
        <f>'SO 02 SO 02 Pol'!BE53</f>
        <v>0</v>
      </c>
    </row>
    <row r="10" spans="1:9" s="115" customFormat="1" ht="12.75">
      <c r="A10" s="282" t="str">
        <f>'SO 02 SO 02 Pol'!B54</f>
        <v>4</v>
      </c>
      <c r="B10" s="62" t="str">
        <f>'SO 02 SO 02 Pol'!C54</f>
        <v>Vodorovné konstrukce</v>
      </c>
      <c r="D10" s="192"/>
      <c r="E10" s="283">
        <f>'SO 02 SO 02 Pol'!BA76</f>
        <v>0</v>
      </c>
      <c r="F10" s="284">
        <f>'SO 02 SO 02 Pol'!BB76</f>
        <v>0</v>
      </c>
      <c r="G10" s="284">
        <f>'SO 02 SO 02 Pol'!BC76</f>
        <v>0</v>
      </c>
      <c r="H10" s="284">
        <f>'SO 02 SO 02 Pol'!BD76</f>
        <v>0</v>
      </c>
      <c r="I10" s="285">
        <f>'SO 02 SO 02 Pol'!BE76</f>
        <v>0</v>
      </c>
    </row>
    <row r="11" spans="1:9" s="115" customFormat="1" ht="12.75">
      <c r="A11" s="282" t="str">
        <f>'SO 02 SO 02 Pol'!B77</f>
        <v>5</v>
      </c>
      <c r="B11" s="62" t="str">
        <f>'SO 02 SO 02 Pol'!C77</f>
        <v>Komunikace</v>
      </c>
      <c r="D11" s="192"/>
      <c r="E11" s="283">
        <f>'SO 02 SO 02 Pol'!BA92</f>
        <v>0</v>
      </c>
      <c r="F11" s="284">
        <f>'SO 02 SO 02 Pol'!BB92</f>
        <v>0</v>
      </c>
      <c r="G11" s="284">
        <f>'SO 02 SO 02 Pol'!BC92</f>
        <v>0</v>
      </c>
      <c r="H11" s="284">
        <f>'SO 02 SO 02 Pol'!BD92</f>
        <v>0</v>
      </c>
      <c r="I11" s="285">
        <f>'SO 02 SO 02 Pol'!BE92</f>
        <v>0</v>
      </c>
    </row>
    <row r="12" spans="1:9" s="115" customFormat="1" ht="12.75">
      <c r="A12" s="282" t="str">
        <f>'SO 02 SO 02 Pol'!B93</f>
        <v>62</v>
      </c>
      <c r="B12" s="62" t="str">
        <f>'SO 02 SO 02 Pol'!C93</f>
        <v>Úpravy povrchů vnější</v>
      </c>
      <c r="D12" s="192"/>
      <c r="E12" s="283">
        <f>'SO 02 SO 02 Pol'!BA98</f>
        <v>0</v>
      </c>
      <c r="F12" s="284">
        <f>'SO 02 SO 02 Pol'!BB98</f>
        <v>0</v>
      </c>
      <c r="G12" s="284">
        <f>'SO 02 SO 02 Pol'!BC98</f>
        <v>0</v>
      </c>
      <c r="H12" s="284">
        <f>'SO 02 SO 02 Pol'!BD98</f>
        <v>0</v>
      </c>
      <c r="I12" s="285">
        <f>'SO 02 SO 02 Pol'!BE98</f>
        <v>0</v>
      </c>
    </row>
    <row r="13" spans="1:9" s="115" customFormat="1" ht="12.75">
      <c r="A13" s="282" t="str">
        <f>'SO 02 SO 02 Pol'!B99</f>
        <v>91</v>
      </c>
      <c r="B13" s="62" t="str">
        <f>'SO 02 SO 02 Pol'!C99</f>
        <v>Ostatní práce na komunikaci</v>
      </c>
      <c r="D13" s="192"/>
      <c r="E13" s="283">
        <f>'SO 02 SO 02 Pol'!BA106</f>
        <v>0</v>
      </c>
      <c r="F13" s="284">
        <f>'SO 02 SO 02 Pol'!BB106</f>
        <v>0</v>
      </c>
      <c r="G13" s="284">
        <f>'SO 02 SO 02 Pol'!BC106</f>
        <v>0</v>
      </c>
      <c r="H13" s="284">
        <f>'SO 02 SO 02 Pol'!BD106</f>
        <v>0</v>
      </c>
      <c r="I13" s="285">
        <f>'SO 02 SO 02 Pol'!BE106</f>
        <v>0</v>
      </c>
    </row>
    <row r="14" spans="1:9" s="115" customFormat="1" ht="12.75">
      <c r="A14" s="282" t="str">
        <f>'SO 02 SO 02 Pol'!B107</f>
        <v>99</v>
      </c>
      <c r="B14" s="62" t="str">
        <f>'SO 02 SO 02 Pol'!C107</f>
        <v>Staveništní přesun hmot</v>
      </c>
      <c r="D14" s="192"/>
      <c r="E14" s="283">
        <f>'SO 02 SO 02 Pol'!BA109</f>
        <v>0</v>
      </c>
      <c r="F14" s="284">
        <f>'SO 02 SO 02 Pol'!BB109</f>
        <v>0</v>
      </c>
      <c r="G14" s="284">
        <f>'SO 02 SO 02 Pol'!BC109</f>
        <v>0</v>
      </c>
      <c r="H14" s="284">
        <f>'SO 02 SO 02 Pol'!BD109</f>
        <v>0</v>
      </c>
      <c r="I14" s="285">
        <f>'SO 02 SO 02 Pol'!BE109</f>
        <v>0</v>
      </c>
    </row>
    <row r="15" spans="1:9" s="115" customFormat="1" ht="12.75">
      <c r="A15" s="282" t="str">
        <f>'SO 02 SO 02 Pol'!B110</f>
        <v>767</v>
      </c>
      <c r="B15" s="62" t="str">
        <f>'SO 02 SO 02 Pol'!C110</f>
        <v>Konstrukce zámečnické</v>
      </c>
      <c r="D15" s="192"/>
      <c r="E15" s="283">
        <f>'SO 02 SO 02 Pol'!BA134</f>
        <v>0</v>
      </c>
      <c r="F15" s="284">
        <f>'SO 02 SO 02 Pol'!BB134</f>
        <v>0</v>
      </c>
      <c r="G15" s="284">
        <f>'SO 02 SO 02 Pol'!BC134</f>
        <v>0</v>
      </c>
      <c r="H15" s="284">
        <f>'SO 02 SO 02 Pol'!BD134</f>
        <v>0</v>
      </c>
      <c r="I15" s="285">
        <f>'SO 02 SO 02 Pol'!BE134</f>
        <v>0</v>
      </c>
    </row>
    <row r="16" spans="1:9" s="115" customFormat="1" ht="13.8" thickBot="1">
      <c r="A16" s="282" t="str">
        <f>'SO 02 SO 02 Pol'!B135</f>
        <v>D96</v>
      </c>
      <c r="B16" s="62" t="str">
        <f>'SO 02 SO 02 Pol'!C135</f>
        <v>Přesuny suti a vybouraných hmot</v>
      </c>
      <c r="D16" s="192"/>
      <c r="E16" s="283">
        <f>'SO 02 SO 02 Pol'!BA140</f>
        <v>0</v>
      </c>
      <c r="F16" s="284">
        <f>'SO 02 SO 02 Pol'!BB140</f>
        <v>0</v>
      </c>
      <c r="G16" s="284">
        <f>'SO 02 SO 02 Pol'!BC140</f>
        <v>0</v>
      </c>
      <c r="H16" s="284">
        <f>'SO 02 SO 02 Pol'!BD140</f>
        <v>0</v>
      </c>
      <c r="I16" s="285">
        <f>'SO 02 SO 02 Pol'!BE140</f>
        <v>0</v>
      </c>
    </row>
    <row r="17" spans="1:256" ht="13.8" thickBot="1">
      <c r="A17" s="193"/>
      <c r="B17" s="194" t="s">
        <v>76</v>
      </c>
      <c r="C17" s="194"/>
      <c r="D17" s="195"/>
      <c r="E17" s="196">
        <f>SUM(E7:E16)</f>
        <v>0</v>
      </c>
      <c r="F17" s="197">
        <f>SUM(F7:F16)</f>
        <v>0</v>
      </c>
      <c r="G17" s="197">
        <f>SUM(G7:G16)</f>
        <v>0</v>
      </c>
      <c r="H17" s="197">
        <f>SUM(H7:H16)</f>
        <v>0</v>
      </c>
      <c r="I17" s="198">
        <f>SUM(I7:I16)</f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9" ht="12.75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57" ht="17.4">
      <c r="A19" s="184" t="s">
        <v>77</v>
      </c>
      <c r="B19" s="184"/>
      <c r="C19" s="184"/>
      <c r="D19" s="184"/>
      <c r="E19" s="184"/>
      <c r="F19" s="184"/>
      <c r="G19" s="199"/>
      <c r="H19" s="184"/>
      <c r="I19" s="184"/>
      <c r="BA19" s="121"/>
      <c r="BB19" s="121"/>
      <c r="BC19" s="121"/>
      <c r="BD19" s="121"/>
      <c r="BE19" s="121"/>
    </row>
    <row r="20" ht="13.8" thickBot="1"/>
    <row r="21" spans="1:9" ht="12.75">
      <c r="A21" s="150" t="s">
        <v>78</v>
      </c>
      <c r="B21" s="151"/>
      <c r="C21" s="151"/>
      <c r="D21" s="200"/>
      <c r="E21" s="201" t="s">
        <v>79</v>
      </c>
      <c r="F21" s="202" t="s">
        <v>12</v>
      </c>
      <c r="G21" s="203" t="s">
        <v>80</v>
      </c>
      <c r="H21" s="204"/>
      <c r="I21" s="205" t="s">
        <v>79</v>
      </c>
    </row>
    <row r="22" spans="1:53" ht="12.75">
      <c r="A22" s="144"/>
      <c r="B22" s="135"/>
      <c r="C22" s="135"/>
      <c r="D22" s="206"/>
      <c r="E22" s="207"/>
      <c r="F22" s="208"/>
      <c r="G22" s="209">
        <f>CHOOSE(BA22+1,E17+F17,E17+F17+H17,E17+F17+G17+H17,E17,F17,H17,G17,H17+G17,0)</f>
        <v>0</v>
      </c>
      <c r="H22" s="210"/>
      <c r="I22" s="211">
        <f>E22+F22*G22/100</f>
        <v>0</v>
      </c>
      <c r="BA22" s="1">
        <v>8</v>
      </c>
    </row>
    <row r="23" spans="1:9" ht="13.8" thickBot="1">
      <c r="A23" s="212"/>
      <c r="B23" s="213" t="s">
        <v>81</v>
      </c>
      <c r="C23" s="214"/>
      <c r="D23" s="215"/>
      <c r="E23" s="216"/>
      <c r="F23" s="217"/>
      <c r="G23" s="217"/>
      <c r="H23" s="535">
        <f>SUM(I22:I22)</f>
        <v>0</v>
      </c>
      <c r="I23" s="536"/>
    </row>
    <row r="25" spans="2:9" ht="12.75">
      <c r="B25" s="14"/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3"/>
  <sheetViews>
    <sheetView showGridLines="0" showZeros="0" zoomScaleSheetLayoutView="100" workbookViewId="0" topLeftCell="A113">
      <selection activeCell="F125" sqref="F125:F140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'SO 02 SO 02 Rek'!H1</f>
        <v>SO 02*</v>
      </c>
      <c r="G3" s="227"/>
    </row>
    <row r="4" spans="1:7" ht="13.8" thickBot="1">
      <c r="A4" s="542" t="s">
        <v>73</v>
      </c>
      <c r="B4" s="531"/>
      <c r="C4" s="180" t="s">
        <v>967</v>
      </c>
      <c r="D4" s="228"/>
      <c r="E4" s="543" t="str">
        <f>'SO 02 SO 02 Rek'!G2</f>
        <v>Zpevněná plocha a rozšíření parkoviště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96</v>
      </c>
      <c r="C7" s="239" t="s">
        <v>97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969</v>
      </c>
      <c r="C8" s="250" t="s">
        <v>970</v>
      </c>
      <c r="D8" s="251" t="s">
        <v>181</v>
      </c>
      <c r="E8" s="252">
        <v>4.665</v>
      </c>
      <c r="F8" s="252"/>
      <c r="G8" s="253">
        <f>E8*F8</f>
        <v>0</v>
      </c>
      <c r="H8" s="254">
        <v>0</v>
      </c>
      <c r="I8" s="255">
        <f>E8*H8</f>
        <v>0</v>
      </c>
      <c r="J8" s="254">
        <v>-0.22</v>
      </c>
      <c r="K8" s="255">
        <f>E8*J8</f>
        <v>-1.0263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539" t="s">
        <v>971</v>
      </c>
      <c r="D9" s="540"/>
      <c r="E9" s="261">
        <v>4.665</v>
      </c>
      <c r="F9" s="262"/>
      <c r="G9" s="263"/>
      <c r="H9" s="264"/>
      <c r="I9" s="258"/>
      <c r="J9" s="265"/>
      <c r="K9" s="258"/>
      <c r="M9" s="259" t="s">
        <v>971</v>
      </c>
      <c r="O9" s="247"/>
    </row>
    <row r="10" spans="1:80" ht="12.75">
      <c r="A10" s="248">
        <v>2</v>
      </c>
      <c r="B10" s="249" t="s">
        <v>235</v>
      </c>
      <c r="C10" s="250" t="s">
        <v>236</v>
      </c>
      <c r="D10" s="251" t="s">
        <v>149</v>
      </c>
      <c r="E10" s="252">
        <v>20</v>
      </c>
      <c r="F10" s="252"/>
      <c r="G10" s="253">
        <f>E10*F10</f>
        <v>0</v>
      </c>
      <c r="H10" s="254">
        <v>0</v>
      </c>
      <c r="I10" s="255">
        <f>E10*H10</f>
        <v>0</v>
      </c>
      <c r="J10" s="254">
        <v>0</v>
      </c>
      <c r="K10" s="255">
        <f>E10*J10</f>
        <v>0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15" ht="12.75">
      <c r="A11" s="256"/>
      <c r="B11" s="260"/>
      <c r="C11" s="539" t="s">
        <v>972</v>
      </c>
      <c r="D11" s="540"/>
      <c r="E11" s="261">
        <v>20</v>
      </c>
      <c r="F11" s="262"/>
      <c r="G11" s="263"/>
      <c r="H11" s="264"/>
      <c r="I11" s="258"/>
      <c r="J11" s="265"/>
      <c r="K11" s="258"/>
      <c r="M11" s="259" t="s">
        <v>972</v>
      </c>
      <c r="O11" s="247"/>
    </row>
    <row r="12" spans="1:80" ht="12.75">
      <c r="A12" s="248">
        <v>3</v>
      </c>
      <c r="B12" s="249" t="s">
        <v>973</v>
      </c>
      <c r="C12" s="250" t="s">
        <v>974</v>
      </c>
      <c r="D12" s="251" t="s">
        <v>149</v>
      </c>
      <c r="E12" s="252">
        <v>0.72</v>
      </c>
      <c r="F12" s="252"/>
      <c r="G12" s="253">
        <f>E12*F12</f>
        <v>0</v>
      </c>
      <c r="H12" s="254">
        <v>0</v>
      </c>
      <c r="I12" s="255">
        <f>E12*H12</f>
        <v>0</v>
      </c>
      <c r="J12" s="254">
        <v>0</v>
      </c>
      <c r="K12" s="255">
        <f>E12*J12</f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15" ht="12.75">
      <c r="A13" s="256"/>
      <c r="B13" s="260"/>
      <c r="C13" s="539" t="s">
        <v>975</v>
      </c>
      <c r="D13" s="540"/>
      <c r="E13" s="261">
        <v>0.72</v>
      </c>
      <c r="F13" s="262"/>
      <c r="G13" s="263"/>
      <c r="H13" s="264"/>
      <c r="I13" s="258"/>
      <c r="J13" s="265"/>
      <c r="K13" s="258"/>
      <c r="M13" s="259" t="s">
        <v>975</v>
      </c>
      <c r="O13" s="247"/>
    </row>
    <row r="14" spans="1:80" ht="12.75">
      <c r="A14" s="248">
        <v>4</v>
      </c>
      <c r="B14" s="249" t="s">
        <v>976</v>
      </c>
      <c r="C14" s="250" t="s">
        <v>977</v>
      </c>
      <c r="D14" s="251" t="s">
        <v>149</v>
      </c>
      <c r="E14" s="252">
        <v>41.44</v>
      </c>
      <c r="F14" s="252"/>
      <c r="G14" s="253">
        <f>E14*F14</f>
        <v>0</v>
      </c>
      <c r="H14" s="254">
        <v>0</v>
      </c>
      <c r="I14" s="255">
        <f>E14*H14</f>
        <v>0</v>
      </c>
      <c r="J14" s="254">
        <v>0</v>
      </c>
      <c r="K14" s="255">
        <f>E14*J14</f>
        <v>0</v>
      </c>
      <c r="O14" s="247">
        <v>2</v>
      </c>
      <c r="AA14" s="220">
        <v>1</v>
      </c>
      <c r="AB14" s="220">
        <v>1</v>
      </c>
      <c r="AC14" s="220">
        <v>1</v>
      </c>
      <c r="AZ14" s="220">
        <v>1</v>
      </c>
      <c r="BA14" s="220">
        <f>IF(AZ14=1,G14,0)</f>
        <v>0</v>
      </c>
      <c r="BB14" s="220">
        <f>IF(AZ14=2,G14,0)</f>
        <v>0</v>
      </c>
      <c r="BC14" s="220">
        <f>IF(AZ14=3,G14,0)</f>
        <v>0</v>
      </c>
      <c r="BD14" s="220">
        <f>IF(AZ14=4,G14,0)</f>
        <v>0</v>
      </c>
      <c r="BE14" s="220">
        <f>IF(AZ14=5,G14,0)</f>
        <v>0</v>
      </c>
      <c r="CA14" s="247">
        <v>1</v>
      </c>
      <c r="CB14" s="247">
        <v>1</v>
      </c>
    </row>
    <row r="15" spans="1:15" ht="12.75">
      <c r="A15" s="256"/>
      <c r="B15" s="260"/>
      <c r="C15" s="539" t="s">
        <v>978</v>
      </c>
      <c r="D15" s="540"/>
      <c r="E15" s="261">
        <v>41.44</v>
      </c>
      <c r="F15" s="262"/>
      <c r="G15" s="263"/>
      <c r="H15" s="264"/>
      <c r="I15" s="258"/>
      <c r="J15" s="265"/>
      <c r="K15" s="258"/>
      <c r="M15" s="259" t="s">
        <v>978</v>
      </c>
      <c r="O15" s="247"/>
    </row>
    <row r="16" spans="1:80" ht="12.75">
      <c r="A16" s="248">
        <v>5</v>
      </c>
      <c r="B16" s="249" t="s">
        <v>153</v>
      </c>
      <c r="C16" s="250" t="s">
        <v>154</v>
      </c>
      <c r="D16" s="251" t="s">
        <v>149</v>
      </c>
      <c r="E16" s="252">
        <v>20.72</v>
      </c>
      <c r="F16" s="252"/>
      <c r="G16" s="253">
        <f>E16*F16</f>
        <v>0</v>
      </c>
      <c r="H16" s="254">
        <v>0</v>
      </c>
      <c r="I16" s="255">
        <f>E16*H16</f>
        <v>0</v>
      </c>
      <c r="J16" s="254">
        <v>0</v>
      </c>
      <c r="K16" s="255">
        <f>E16*J16</f>
        <v>0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</v>
      </c>
      <c r="CB16" s="247">
        <v>1</v>
      </c>
    </row>
    <row r="17" spans="1:80" ht="12.75">
      <c r="A17" s="248">
        <v>6</v>
      </c>
      <c r="B17" s="249" t="s">
        <v>155</v>
      </c>
      <c r="C17" s="250" t="s">
        <v>979</v>
      </c>
      <c r="D17" s="251" t="s">
        <v>149</v>
      </c>
      <c r="E17" s="252">
        <v>18.62</v>
      </c>
      <c r="F17" s="252"/>
      <c r="G17" s="253">
        <f>E17*F17</f>
        <v>0</v>
      </c>
      <c r="H17" s="254">
        <v>0</v>
      </c>
      <c r="I17" s="255">
        <f>E17*H17</f>
        <v>0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15" ht="12.75">
      <c r="A18" s="256"/>
      <c r="B18" s="260"/>
      <c r="C18" s="539" t="s">
        <v>980</v>
      </c>
      <c r="D18" s="540"/>
      <c r="E18" s="261">
        <v>11</v>
      </c>
      <c r="F18" s="262"/>
      <c r="G18" s="263"/>
      <c r="H18" s="264"/>
      <c r="I18" s="258"/>
      <c r="J18" s="265"/>
      <c r="K18" s="258"/>
      <c r="M18" s="259" t="s">
        <v>980</v>
      </c>
      <c r="O18" s="247"/>
    </row>
    <row r="19" spans="1:15" ht="12.75">
      <c r="A19" s="256"/>
      <c r="B19" s="260"/>
      <c r="C19" s="539" t="s">
        <v>981</v>
      </c>
      <c r="D19" s="540"/>
      <c r="E19" s="261">
        <v>7.62</v>
      </c>
      <c r="F19" s="262"/>
      <c r="G19" s="263"/>
      <c r="H19" s="264"/>
      <c r="I19" s="258"/>
      <c r="J19" s="265"/>
      <c r="K19" s="258"/>
      <c r="M19" s="259" t="s">
        <v>981</v>
      </c>
      <c r="O19" s="247"/>
    </row>
    <row r="20" spans="1:80" ht="20.4">
      <c r="A20" s="248">
        <v>7</v>
      </c>
      <c r="B20" s="249" t="s">
        <v>982</v>
      </c>
      <c r="C20" s="250" t="s">
        <v>983</v>
      </c>
      <c r="D20" s="251" t="s">
        <v>181</v>
      </c>
      <c r="E20" s="252">
        <v>262</v>
      </c>
      <c r="F20" s="252"/>
      <c r="G20" s="253">
        <f>E20*F20</f>
        <v>0</v>
      </c>
      <c r="H20" s="254">
        <v>0</v>
      </c>
      <c r="I20" s="255">
        <f>E20*H20</f>
        <v>0</v>
      </c>
      <c r="J20" s="254">
        <v>0</v>
      </c>
      <c r="K20" s="255">
        <f>E20*J20</f>
        <v>0</v>
      </c>
      <c r="O20" s="247">
        <v>2</v>
      </c>
      <c r="AA20" s="220">
        <v>1</v>
      </c>
      <c r="AB20" s="220">
        <v>1</v>
      </c>
      <c r="AC20" s="220">
        <v>1</v>
      </c>
      <c r="AZ20" s="220">
        <v>1</v>
      </c>
      <c r="BA20" s="220">
        <f>IF(AZ20=1,G20,0)</f>
        <v>0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</v>
      </c>
      <c r="CB20" s="247">
        <v>1</v>
      </c>
    </row>
    <row r="21" spans="1:15" ht="12.75">
      <c r="A21" s="256"/>
      <c r="B21" s="260"/>
      <c r="C21" s="539" t="s">
        <v>984</v>
      </c>
      <c r="D21" s="540"/>
      <c r="E21" s="261">
        <v>131</v>
      </c>
      <c r="F21" s="262"/>
      <c r="G21" s="263"/>
      <c r="H21" s="264"/>
      <c r="I21" s="258"/>
      <c r="J21" s="265"/>
      <c r="K21" s="258"/>
      <c r="M21" s="259" t="s">
        <v>984</v>
      </c>
      <c r="O21" s="247"/>
    </row>
    <row r="22" spans="1:15" ht="12.75">
      <c r="A22" s="256"/>
      <c r="B22" s="260"/>
      <c r="C22" s="539" t="s">
        <v>985</v>
      </c>
      <c r="D22" s="540"/>
      <c r="E22" s="261">
        <v>131</v>
      </c>
      <c r="F22" s="262"/>
      <c r="G22" s="263"/>
      <c r="H22" s="264"/>
      <c r="I22" s="258"/>
      <c r="J22" s="265"/>
      <c r="K22" s="258"/>
      <c r="M22" s="259" t="s">
        <v>985</v>
      </c>
      <c r="O22" s="247"/>
    </row>
    <row r="23" spans="1:80" ht="12.75">
      <c r="A23" s="248">
        <v>8</v>
      </c>
      <c r="B23" s="249" t="s">
        <v>986</v>
      </c>
      <c r="C23" s="250" t="s">
        <v>987</v>
      </c>
      <c r="D23" s="251" t="s">
        <v>181</v>
      </c>
      <c r="E23" s="252">
        <v>90</v>
      </c>
      <c r="F23" s="252"/>
      <c r="G23" s="253">
        <f>E23*F23</f>
        <v>0</v>
      </c>
      <c r="H23" s="254">
        <v>0</v>
      </c>
      <c r="I23" s="255">
        <f>E23*H23</f>
        <v>0</v>
      </c>
      <c r="J23" s="254">
        <v>0</v>
      </c>
      <c r="K23" s="255">
        <f>E23*J23</f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1</v>
      </c>
    </row>
    <row r="24" spans="1:80" ht="20.4">
      <c r="A24" s="248">
        <v>9</v>
      </c>
      <c r="B24" s="249" t="s">
        <v>988</v>
      </c>
      <c r="C24" s="250" t="s">
        <v>989</v>
      </c>
      <c r="D24" s="251" t="s">
        <v>363</v>
      </c>
      <c r="E24" s="252">
        <v>4</v>
      </c>
      <c r="F24" s="252"/>
      <c r="G24" s="253">
        <f>E24*F24</f>
        <v>0</v>
      </c>
      <c r="H24" s="254">
        <v>0.00304</v>
      </c>
      <c r="I24" s="255">
        <f>E24*H24</f>
        <v>0.01216</v>
      </c>
      <c r="J24" s="254">
        <v>0</v>
      </c>
      <c r="K24" s="255">
        <f>E24*J24</f>
        <v>0</v>
      </c>
      <c r="O24" s="247">
        <v>2</v>
      </c>
      <c r="AA24" s="220">
        <v>2</v>
      </c>
      <c r="AB24" s="220">
        <v>1</v>
      </c>
      <c r="AC24" s="220">
        <v>1</v>
      </c>
      <c r="AZ24" s="220">
        <v>1</v>
      </c>
      <c r="BA24" s="220">
        <f>IF(AZ24=1,G24,0)</f>
        <v>0</v>
      </c>
      <c r="BB24" s="220">
        <f>IF(AZ24=2,G24,0)</f>
        <v>0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2</v>
      </c>
      <c r="CB24" s="247">
        <v>1</v>
      </c>
    </row>
    <row r="25" spans="1:80" ht="12.75">
      <c r="A25" s="248">
        <v>10</v>
      </c>
      <c r="B25" s="249" t="s">
        <v>990</v>
      </c>
      <c r="C25" s="250" t="s">
        <v>991</v>
      </c>
      <c r="D25" s="251" t="s">
        <v>363</v>
      </c>
      <c r="E25" s="252">
        <v>1</v>
      </c>
      <c r="F25" s="252"/>
      <c r="G25" s="253">
        <f>E25*F25</f>
        <v>0</v>
      </c>
      <c r="H25" s="254">
        <v>0</v>
      </c>
      <c r="I25" s="255">
        <f>E25*H25</f>
        <v>0</v>
      </c>
      <c r="J25" s="254">
        <v>0</v>
      </c>
      <c r="K25" s="255">
        <f>E25*J25</f>
        <v>0</v>
      </c>
      <c r="O25" s="247">
        <v>2</v>
      </c>
      <c r="AA25" s="220">
        <v>2</v>
      </c>
      <c r="AB25" s="220">
        <v>1</v>
      </c>
      <c r="AC25" s="220">
        <v>1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2</v>
      </c>
      <c r="CB25" s="247">
        <v>1</v>
      </c>
    </row>
    <row r="26" spans="1:80" ht="12.75">
      <c r="A26" s="248">
        <v>11</v>
      </c>
      <c r="B26" s="249" t="s">
        <v>992</v>
      </c>
      <c r="C26" s="250" t="s">
        <v>993</v>
      </c>
      <c r="D26" s="251" t="s">
        <v>181</v>
      </c>
      <c r="E26" s="252">
        <v>131</v>
      </c>
      <c r="F26" s="252"/>
      <c r="G26" s="253">
        <f>E26*F26</f>
        <v>0</v>
      </c>
      <c r="H26" s="254">
        <v>3E-05</v>
      </c>
      <c r="I26" s="255">
        <f>E26*H26</f>
        <v>0.00393</v>
      </c>
      <c r="J26" s="254">
        <v>0</v>
      </c>
      <c r="K26" s="255">
        <f>E26*J26</f>
        <v>0</v>
      </c>
      <c r="O26" s="247">
        <v>2</v>
      </c>
      <c r="AA26" s="220">
        <v>2</v>
      </c>
      <c r="AB26" s="220">
        <v>1</v>
      </c>
      <c r="AC26" s="220">
        <v>1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2</v>
      </c>
      <c r="CB26" s="247">
        <v>1</v>
      </c>
    </row>
    <row r="27" spans="1:80" ht="12.75">
      <c r="A27" s="248">
        <v>12</v>
      </c>
      <c r="B27" s="249" t="s">
        <v>994</v>
      </c>
      <c r="C27" s="250" t="s">
        <v>995</v>
      </c>
      <c r="D27" s="251" t="s">
        <v>271</v>
      </c>
      <c r="E27" s="252">
        <v>20.96</v>
      </c>
      <c r="F27" s="252"/>
      <c r="G27" s="253">
        <f>E27*F27</f>
        <v>0</v>
      </c>
      <c r="H27" s="254">
        <v>1</v>
      </c>
      <c r="I27" s="255">
        <f>E27*H27</f>
        <v>20.96</v>
      </c>
      <c r="J27" s="254"/>
      <c r="K27" s="255">
        <f>E27*J27</f>
        <v>0</v>
      </c>
      <c r="O27" s="247">
        <v>2</v>
      </c>
      <c r="AA27" s="220">
        <v>3</v>
      </c>
      <c r="AB27" s="220">
        <v>1</v>
      </c>
      <c r="AC27" s="220">
        <v>58123200</v>
      </c>
      <c r="AZ27" s="220">
        <v>1</v>
      </c>
      <c r="BA27" s="220">
        <f>IF(AZ27=1,G27,0)</f>
        <v>0</v>
      </c>
      <c r="BB27" s="220">
        <f>IF(AZ27=2,G27,0)</f>
        <v>0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3</v>
      </c>
      <c r="CB27" s="247">
        <v>1</v>
      </c>
    </row>
    <row r="28" spans="1:15" ht="12.75">
      <c r="A28" s="256"/>
      <c r="B28" s="260"/>
      <c r="C28" s="539" t="s">
        <v>996</v>
      </c>
      <c r="D28" s="540"/>
      <c r="E28" s="261">
        <v>20.96</v>
      </c>
      <c r="F28" s="262"/>
      <c r="G28" s="263"/>
      <c r="H28" s="264"/>
      <c r="I28" s="258"/>
      <c r="J28" s="265"/>
      <c r="K28" s="258"/>
      <c r="M28" s="259" t="s">
        <v>996</v>
      </c>
      <c r="O28" s="247"/>
    </row>
    <row r="29" spans="1:80" ht="12.75">
      <c r="A29" s="248">
        <v>13</v>
      </c>
      <c r="B29" s="249" t="s">
        <v>997</v>
      </c>
      <c r="C29" s="250" t="s">
        <v>998</v>
      </c>
      <c r="D29" s="251" t="s">
        <v>271</v>
      </c>
      <c r="E29" s="252">
        <v>19.8</v>
      </c>
      <c r="F29" s="252"/>
      <c r="G29" s="253">
        <f>E29*F29</f>
        <v>0</v>
      </c>
      <c r="H29" s="254">
        <v>1</v>
      </c>
      <c r="I29" s="255">
        <f>E29*H29</f>
        <v>19.8</v>
      </c>
      <c r="J29" s="254"/>
      <c r="K29" s="255">
        <f>E29*J29</f>
        <v>0</v>
      </c>
      <c r="O29" s="247">
        <v>2</v>
      </c>
      <c r="AA29" s="220">
        <v>3</v>
      </c>
      <c r="AB29" s="220">
        <v>1</v>
      </c>
      <c r="AC29" s="220">
        <v>583419023</v>
      </c>
      <c r="AZ29" s="220">
        <v>1</v>
      </c>
      <c r="BA29" s="220">
        <f>IF(AZ29=1,G29,0)</f>
        <v>0</v>
      </c>
      <c r="BB29" s="220">
        <f>IF(AZ29=2,G29,0)</f>
        <v>0</v>
      </c>
      <c r="BC29" s="220">
        <f>IF(AZ29=3,G29,0)</f>
        <v>0</v>
      </c>
      <c r="BD29" s="220">
        <f>IF(AZ29=4,G29,0)</f>
        <v>0</v>
      </c>
      <c r="BE29" s="220">
        <f>IF(AZ29=5,G29,0)</f>
        <v>0</v>
      </c>
      <c r="CA29" s="247">
        <v>3</v>
      </c>
      <c r="CB29" s="247">
        <v>1</v>
      </c>
    </row>
    <row r="30" spans="1:15" ht="12.75">
      <c r="A30" s="256"/>
      <c r="B30" s="260"/>
      <c r="C30" s="539" t="s">
        <v>999</v>
      </c>
      <c r="D30" s="540"/>
      <c r="E30" s="261">
        <v>19.8</v>
      </c>
      <c r="F30" s="262"/>
      <c r="G30" s="263"/>
      <c r="H30" s="264"/>
      <c r="I30" s="258"/>
      <c r="J30" s="265"/>
      <c r="K30" s="258"/>
      <c r="M30" s="259" t="s">
        <v>999</v>
      </c>
      <c r="O30" s="247"/>
    </row>
    <row r="31" spans="1:57" ht="12.75">
      <c r="A31" s="266"/>
      <c r="B31" s="267" t="s">
        <v>99</v>
      </c>
      <c r="C31" s="268" t="s">
        <v>146</v>
      </c>
      <c r="D31" s="269"/>
      <c r="E31" s="270"/>
      <c r="F31" s="271"/>
      <c r="G31" s="272">
        <f>SUM(G7:G30)</f>
        <v>0</v>
      </c>
      <c r="H31" s="273"/>
      <c r="I31" s="274">
        <f>SUM(I7:I30)</f>
        <v>40.776089999999996</v>
      </c>
      <c r="J31" s="273"/>
      <c r="K31" s="274">
        <f>SUM(K7:K30)</f>
        <v>-1.0263</v>
      </c>
      <c r="O31" s="247">
        <v>4</v>
      </c>
      <c r="BA31" s="275">
        <f>SUM(BA7:BA30)</f>
        <v>0</v>
      </c>
      <c r="BB31" s="275">
        <f>SUM(BB7:BB30)</f>
        <v>0</v>
      </c>
      <c r="BC31" s="275">
        <f>SUM(BC7:BC30)</f>
        <v>0</v>
      </c>
      <c r="BD31" s="275">
        <f>SUM(BD7:BD30)</f>
        <v>0</v>
      </c>
      <c r="BE31" s="275">
        <f>SUM(BE7:BE30)</f>
        <v>0</v>
      </c>
    </row>
    <row r="32" spans="1:15" ht="12.75">
      <c r="A32" s="237" t="s">
        <v>95</v>
      </c>
      <c r="B32" s="238" t="s">
        <v>170</v>
      </c>
      <c r="C32" s="239" t="s">
        <v>273</v>
      </c>
      <c r="D32" s="240"/>
      <c r="E32" s="241"/>
      <c r="F32" s="241"/>
      <c r="G32" s="242"/>
      <c r="H32" s="243"/>
      <c r="I32" s="244"/>
      <c r="J32" s="245"/>
      <c r="K32" s="246"/>
      <c r="O32" s="247">
        <v>1</v>
      </c>
    </row>
    <row r="33" spans="1:80" ht="20.4">
      <c r="A33" s="248">
        <v>14</v>
      </c>
      <c r="B33" s="249" t="s">
        <v>1000</v>
      </c>
      <c r="C33" s="250" t="s">
        <v>1001</v>
      </c>
      <c r="D33" s="251" t="s">
        <v>181</v>
      </c>
      <c r="E33" s="252">
        <v>24.222</v>
      </c>
      <c r="F33" s="252"/>
      <c r="G33" s="253">
        <f>E33*F33</f>
        <v>0</v>
      </c>
      <c r="H33" s="254">
        <v>2E-05</v>
      </c>
      <c r="I33" s="255">
        <f>E33*H33</f>
        <v>0.00048444000000000004</v>
      </c>
      <c r="J33" s="254">
        <v>0</v>
      </c>
      <c r="K33" s="255">
        <f>E33*J33</f>
        <v>0</v>
      </c>
      <c r="O33" s="247">
        <v>2</v>
      </c>
      <c r="AA33" s="220">
        <v>1</v>
      </c>
      <c r="AB33" s="220">
        <v>1</v>
      </c>
      <c r="AC33" s="220">
        <v>1</v>
      </c>
      <c r="AZ33" s="220">
        <v>1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1</v>
      </c>
      <c r="CB33" s="247">
        <v>1</v>
      </c>
    </row>
    <row r="34" spans="1:15" ht="12.75">
      <c r="A34" s="256"/>
      <c r="B34" s="260"/>
      <c r="C34" s="539" t="s">
        <v>1002</v>
      </c>
      <c r="D34" s="540"/>
      <c r="E34" s="261">
        <v>24.222</v>
      </c>
      <c r="F34" s="262"/>
      <c r="G34" s="263"/>
      <c r="H34" s="264"/>
      <c r="I34" s="258"/>
      <c r="J34" s="265"/>
      <c r="K34" s="258"/>
      <c r="M34" s="259" t="s">
        <v>1002</v>
      </c>
      <c r="O34" s="247"/>
    </row>
    <row r="35" spans="1:80" ht="12.75">
      <c r="A35" s="248">
        <v>15</v>
      </c>
      <c r="B35" s="249" t="s">
        <v>1003</v>
      </c>
      <c r="C35" s="250" t="s">
        <v>1004</v>
      </c>
      <c r="D35" s="251" t="s">
        <v>149</v>
      </c>
      <c r="E35" s="252">
        <v>3.6498</v>
      </c>
      <c r="F35" s="252"/>
      <c r="G35" s="253">
        <f>E35*F35</f>
        <v>0</v>
      </c>
      <c r="H35" s="254">
        <v>2.525</v>
      </c>
      <c r="I35" s="255">
        <f>E35*H35</f>
        <v>9.215745</v>
      </c>
      <c r="J35" s="254">
        <v>0</v>
      </c>
      <c r="K35" s="255">
        <f>E35*J35</f>
        <v>0</v>
      </c>
      <c r="O35" s="247">
        <v>2</v>
      </c>
      <c r="AA35" s="220">
        <v>1</v>
      </c>
      <c r="AB35" s="220">
        <v>1</v>
      </c>
      <c r="AC35" s="220">
        <v>1</v>
      </c>
      <c r="AZ35" s="220">
        <v>1</v>
      </c>
      <c r="BA35" s="220">
        <f>IF(AZ35=1,G35,0)</f>
        <v>0</v>
      </c>
      <c r="BB35" s="220">
        <f>IF(AZ35=2,G35,0)</f>
        <v>0</v>
      </c>
      <c r="BC35" s="220">
        <f>IF(AZ35=3,G35,0)</f>
        <v>0</v>
      </c>
      <c r="BD35" s="220">
        <f>IF(AZ35=4,G35,0)</f>
        <v>0</v>
      </c>
      <c r="BE35" s="220">
        <f>IF(AZ35=5,G35,0)</f>
        <v>0</v>
      </c>
      <c r="CA35" s="247">
        <v>1</v>
      </c>
      <c r="CB35" s="247">
        <v>1</v>
      </c>
    </row>
    <row r="36" spans="1:15" ht="12.75">
      <c r="A36" s="256"/>
      <c r="B36" s="260"/>
      <c r="C36" s="539" t="s">
        <v>1005</v>
      </c>
      <c r="D36" s="540"/>
      <c r="E36" s="261">
        <v>3.6498</v>
      </c>
      <c r="F36" s="262"/>
      <c r="G36" s="263"/>
      <c r="H36" s="264"/>
      <c r="I36" s="258"/>
      <c r="J36" s="265"/>
      <c r="K36" s="258"/>
      <c r="M36" s="259" t="s">
        <v>1005</v>
      </c>
      <c r="O36" s="247"/>
    </row>
    <row r="37" spans="1:80" ht="12.75">
      <c r="A37" s="248">
        <v>16</v>
      </c>
      <c r="B37" s="249" t="s">
        <v>323</v>
      </c>
      <c r="C37" s="250" t="s">
        <v>324</v>
      </c>
      <c r="D37" s="251" t="s">
        <v>181</v>
      </c>
      <c r="E37" s="252">
        <v>13.932</v>
      </c>
      <c r="F37" s="252"/>
      <c r="G37" s="253">
        <f>E37*F37</f>
        <v>0</v>
      </c>
      <c r="H37" s="254">
        <v>0.03916</v>
      </c>
      <c r="I37" s="255">
        <f>E37*H37</f>
        <v>0.54557712</v>
      </c>
      <c r="J37" s="254">
        <v>0</v>
      </c>
      <c r="K37" s="255">
        <f>E37*J37</f>
        <v>0</v>
      </c>
      <c r="O37" s="247">
        <v>2</v>
      </c>
      <c r="AA37" s="220">
        <v>1</v>
      </c>
      <c r="AB37" s="220">
        <v>1</v>
      </c>
      <c r="AC37" s="220">
        <v>1</v>
      </c>
      <c r="AZ37" s="220">
        <v>1</v>
      </c>
      <c r="BA37" s="220">
        <f>IF(AZ37=1,G37,0)</f>
        <v>0</v>
      </c>
      <c r="BB37" s="220">
        <f>IF(AZ37=2,G37,0)</f>
        <v>0</v>
      </c>
      <c r="BC37" s="220">
        <f>IF(AZ37=3,G37,0)</f>
        <v>0</v>
      </c>
      <c r="BD37" s="220">
        <f>IF(AZ37=4,G37,0)</f>
        <v>0</v>
      </c>
      <c r="BE37" s="220">
        <f>IF(AZ37=5,G37,0)</f>
        <v>0</v>
      </c>
      <c r="CA37" s="247">
        <v>1</v>
      </c>
      <c r="CB37" s="247">
        <v>1</v>
      </c>
    </row>
    <row r="38" spans="1:15" ht="12.75">
      <c r="A38" s="256"/>
      <c r="B38" s="260"/>
      <c r="C38" s="539" t="s">
        <v>1006</v>
      </c>
      <c r="D38" s="540"/>
      <c r="E38" s="261">
        <v>13.932</v>
      </c>
      <c r="F38" s="262"/>
      <c r="G38" s="263"/>
      <c r="H38" s="264"/>
      <c r="I38" s="258"/>
      <c r="J38" s="265"/>
      <c r="K38" s="258"/>
      <c r="M38" s="259" t="s">
        <v>1006</v>
      </c>
      <c r="O38" s="247"/>
    </row>
    <row r="39" spans="1:80" ht="12.75">
      <c r="A39" s="248">
        <v>17</v>
      </c>
      <c r="B39" s="249" t="s">
        <v>332</v>
      </c>
      <c r="C39" s="250" t="s">
        <v>333</v>
      </c>
      <c r="D39" s="251" t="s">
        <v>181</v>
      </c>
      <c r="E39" s="252">
        <v>13.932</v>
      </c>
      <c r="F39" s="252"/>
      <c r="G39" s="253">
        <f>E39*F39</f>
        <v>0</v>
      </c>
      <c r="H39" s="254">
        <v>0</v>
      </c>
      <c r="I39" s="255">
        <f>E39*H39</f>
        <v>0</v>
      </c>
      <c r="J39" s="254">
        <v>0</v>
      </c>
      <c r="K39" s="255">
        <f>E39*J39</f>
        <v>0</v>
      </c>
      <c r="O39" s="247">
        <v>2</v>
      </c>
      <c r="AA39" s="220">
        <v>1</v>
      </c>
      <c r="AB39" s="220">
        <v>1</v>
      </c>
      <c r="AC39" s="220">
        <v>1</v>
      </c>
      <c r="AZ39" s="220">
        <v>1</v>
      </c>
      <c r="BA39" s="220">
        <f>IF(AZ39=1,G39,0)</f>
        <v>0</v>
      </c>
      <c r="BB39" s="220">
        <f>IF(AZ39=2,G39,0)</f>
        <v>0</v>
      </c>
      <c r="BC39" s="220">
        <f>IF(AZ39=3,G39,0)</f>
        <v>0</v>
      </c>
      <c r="BD39" s="220">
        <f>IF(AZ39=4,G39,0)</f>
        <v>0</v>
      </c>
      <c r="BE39" s="220">
        <f>IF(AZ39=5,G39,0)</f>
        <v>0</v>
      </c>
      <c r="CA39" s="247">
        <v>1</v>
      </c>
      <c r="CB39" s="247">
        <v>1</v>
      </c>
    </row>
    <row r="40" spans="1:80" ht="20.4">
      <c r="A40" s="248">
        <v>18</v>
      </c>
      <c r="B40" s="249" t="s">
        <v>1007</v>
      </c>
      <c r="C40" s="250" t="s">
        <v>1008</v>
      </c>
      <c r="D40" s="251" t="s">
        <v>149</v>
      </c>
      <c r="E40" s="252">
        <v>0.12</v>
      </c>
      <c r="F40" s="252"/>
      <c r="G40" s="253">
        <f>E40*F40</f>
        <v>0</v>
      </c>
      <c r="H40" s="254">
        <v>3.28075</v>
      </c>
      <c r="I40" s="255">
        <f>E40*H40</f>
        <v>0.39369</v>
      </c>
      <c r="J40" s="254">
        <v>0</v>
      </c>
      <c r="K40" s="255">
        <f>E40*J40</f>
        <v>0</v>
      </c>
      <c r="O40" s="247">
        <v>2</v>
      </c>
      <c r="AA40" s="220">
        <v>2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2</v>
      </c>
      <c r="CB40" s="247">
        <v>1</v>
      </c>
    </row>
    <row r="41" spans="1:15" ht="12.75">
      <c r="A41" s="256"/>
      <c r="B41" s="260"/>
      <c r="C41" s="539" t="s">
        <v>1009</v>
      </c>
      <c r="D41" s="540"/>
      <c r="E41" s="261">
        <v>0.12</v>
      </c>
      <c r="F41" s="262"/>
      <c r="G41" s="263"/>
      <c r="H41" s="264"/>
      <c r="I41" s="258"/>
      <c r="J41" s="265"/>
      <c r="K41" s="258"/>
      <c r="M41" s="259" t="s">
        <v>1009</v>
      </c>
      <c r="O41" s="247"/>
    </row>
    <row r="42" spans="1:57" ht="12.75">
      <c r="A42" s="266"/>
      <c r="B42" s="267" t="s">
        <v>99</v>
      </c>
      <c r="C42" s="268" t="s">
        <v>274</v>
      </c>
      <c r="D42" s="269"/>
      <c r="E42" s="270"/>
      <c r="F42" s="271"/>
      <c r="G42" s="272">
        <f>SUM(G32:G41)</f>
        <v>0</v>
      </c>
      <c r="H42" s="273"/>
      <c r="I42" s="274">
        <f>SUM(I32:I41)</f>
        <v>10.15549656</v>
      </c>
      <c r="J42" s="273"/>
      <c r="K42" s="274">
        <f>SUM(K32:K41)</f>
        <v>0</v>
      </c>
      <c r="O42" s="247">
        <v>4</v>
      </c>
      <c r="BA42" s="275">
        <f>SUM(BA32:BA41)</f>
        <v>0</v>
      </c>
      <c r="BB42" s="275">
        <f>SUM(BB32:BB41)</f>
        <v>0</v>
      </c>
      <c r="BC42" s="275">
        <f>SUM(BC32:BC41)</f>
        <v>0</v>
      </c>
      <c r="BD42" s="275">
        <f>SUM(BD32:BD41)</f>
        <v>0</v>
      </c>
      <c r="BE42" s="275">
        <f>SUM(BE32:BE41)</f>
        <v>0</v>
      </c>
    </row>
    <row r="43" spans="1:15" ht="12.75">
      <c r="A43" s="237" t="s">
        <v>95</v>
      </c>
      <c r="B43" s="238" t="s">
        <v>341</v>
      </c>
      <c r="C43" s="239" t="s">
        <v>342</v>
      </c>
      <c r="D43" s="240"/>
      <c r="E43" s="241"/>
      <c r="F43" s="241"/>
      <c r="G43" s="242"/>
      <c r="H43" s="243"/>
      <c r="I43" s="244"/>
      <c r="J43" s="245"/>
      <c r="K43" s="246"/>
      <c r="O43" s="247">
        <v>1</v>
      </c>
    </row>
    <row r="44" spans="1:80" ht="12.75">
      <c r="A44" s="248">
        <v>19</v>
      </c>
      <c r="B44" s="249" t="s">
        <v>1010</v>
      </c>
      <c r="C44" s="250" t="s">
        <v>1011</v>
      </c>
      <c r="D44" s="251" t="s">
        <v>149</v>
      </c>
      <c r="E44" s="252">
        <v>5.2065</v>
      </c>
      <c r="F44" s="252"/>
      <c r="G44" s="253">
        <f>E44*F44</f>
        <v>0</v>
      </c>
      <c r="H44" s="254">
        <v>2.7027</v>
      </c>
      <c r="I44" s="255">
        <f>E44*H44</f>
        <v>14.071607550000001</v>
      </c>
      <c r="J44" s="254">
        <v>0</v>
      </c>
      <c r="K44" s="255">
        <f>E44*J44</f>
        <v>0</v>
      </c>
      <c r="O44" s="247">
        <v>2</v>
      </c>
      <c r="AA44" s="220">
        <v>1</v>
      </c>
      <c r="AB44" s="220">
        <v>1</v>
      </c>
      <c r="AC44" s="220">
        <v>1</v>
      </c>
      <c r="AZ44" s="220">
        <v>1</v>
      </c>
      <c r="BA44" s="220">
        <f>IF(AZ44=1,G44,0)</f>
        <v>0</v>
      </c>
      <c r="BB44" s="220">
        <f>IF(AZ44=2,G44,0)</f>
        <v>0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1</v>
      </c>
      <c r="CB44" s="247">
        <v>1</v>
      </c>
    </row>
    <row r="45" spans="1:15" ht="12.75">
      <c r="A45" s="256"/>
      <c r="B45" s="257"/>
      <c r="C45" s="546" t="s">
        <v>1012</v>
      </c>
      <c r="D45" s="547"/>
      <c r="E45" s="547"/>
      <c r="F45" s="547"/>
      <c r="G45" s="548"/>
      <c r="I45" s="258"/>
      <c r="K45" s="258"/>
      <c r="L45" s="259" t="s">
        <v>1012</v>
      </c>
      <c r="O45" s="247">
        <v>3</v>
      </c>
    </row>
    <row r="46" spans="1:15" ht="12.75">
      <c r="A46" s="256"/>
      <c r="B46" s="260"/>
      <c r="C46" s="539" t="s">
        <v>1013</v>
      </c>
      <c r="D46" s="540"/>
      <c r="E46" s="261">
        <v>5.2065</v>
      </c>
      <c r="F46" s="262"/>
      <c r="G46" s="263"/>
      <c r="H46" s="264"/>
      <c r="I46" s="258"/>
      <c r="J46" s="265"/>
      <c r="K46" s="258"/>
      <c r="M46" s="259" t="s">
        <v>1013</v>
      </c>
      <c r="O46" s="247"/>
    </row>
    <row r="47" spans="1:80" ht="12.75">
      <c r="A47" s="248">
        <v>20</v>
      </c>
      <c r="B47" s="249" t="s">
        <v>1014</v>
      </c>
      <c r="C47" s="250" t="s">
        <v>1015</v>
      </c>
      <c r="D47" s="251" t="s">
        <v>363</v>
      </c>
      <c r="E47" s="252">
        <v>24</v>
      </c>
      <c r="F47" s="252"/>
      <c r="G47" s="253">
        <f>E47*F47</f>
        <v>0</v>
      </c>
      <c r="H47" s="254">
        <v>0.125</v>
      </c>
      <c r="I47" s="255">
        <f>E47*H47</f>
        <v>3</v>
      </c>
      <c r="J47" s="254">
        <v>0</v>
      </c>
      <c r="K47" s="255">
        <f>E47*J47</f>
        <v>0</v>
      </c>
      <c r="O47" s="247">
        <v>2</v>
      </c>
      <c r="AA47" s="220">
        <v>1</v>
      </c>
      <c r="AB47" s="220">
        <v>1</v>
      </c>
      <c r="AC47" s="220">
        <v>1</v>
      </c>
      <c r="AZ47" s="220">
        <v>1</v>
      </c>
      <c r="BA47" s="220">
        <f>IF(AZ47=1,G47,0)</f>
        <v>0</v>
      </c>
      <c r="BB47" s="220">
        <f>IF(AZ47=2,G47,0)</f>
        <v>0</v>
      </c>
      <c r="BC47" s="220">
        <f>IF(AZ47=3,G47,0)</f>
        <v>0</v>
      </c>
      <c r="BD47" s="220">
        <f>IF(AZ47=4,G47,0)</f>
        <v>0</v>
      </c>
      <c r="BE47" s="220">
        <f>IF(AZ47=5,G47,0)</f>
        <v>0</v>
      </c>
      <c r="CA47" s="247">
        <v>1</v>
      </c>
      <c r="CB47" s="247">
        <v>1</v>
      </c>
    </row>
    <row r="48" spans="1:80" ht="12.75">
      <c r="A48" s="248">
        <v>21</v>
      </c>
      <c r="B48" s="249" t="s">
        <v>1016</v>
      </c>
      <c r="C48" s="250" t="s">
        <v>1017</v>
      </c>
      <c r="D48" s="251" t="s">
        <v>201</v>
      </c>
      <c r="E48" s="252">
        <v>4.9</v>
      </c>
      <c r="F48" s="252"/>
      <c r="G48" s="253">
        <f>E48*F48</f>
        <v>0</v>
      </c>
      <c r="H48" s="254">
        <v>0.2475</v>
      </c>
      <c r="I48" s="255">
        <f>E48*H48</f>
        <v>1.21275</v>
      </c>
      <c r="J48" s="254">
        <v>0</v>
      </c>
      <c r="K48" s="255">
        <f>E48*J48</f>
        <v>0</v>
      </c>
      <c r="O48" s="247">
        <v>2</v>
      </c>
      <c r="AA48" s="220">
        <v>1</v>
      </c>
      <c r="AB48" s="220">
        <v>1</v>
      </c>
      <c r="AC48" s="220">
        <v>1</v>
      </c>
      <c r="AZ48" s="220">
        <v>1</v>
      </c>
      <c r="BA48" s="220">
        <f>IF(AZ48=1,G48,0)</f>
        <v>0</v>
      </c>
      <c r="BB48" s="220">
        <f>IF(AZ48=2,G48,0)</f>
        <v>0</v>
      </c>
      <c r="BC48" s="220">
        <f>IF(AZ48=3,G48,0)</f>
        <v>0</v>
      </c>
      <c r="BD48" s="220">
        <f>IF(AZ48=4,G48,0)</f>
        <v>0</v>
      </c>
      <c r="BE48" s="220">
        <f>IF(AZ48=5,G48,0)</f>
        <v>0</v>
      </c>
      <c r="CA48" s="247">
        <v>1</v>
      </c>
      <c r="CB48" s="247">
        <v>1</v>
      </c>
    </row>
    <row r="49" spans="1:80" ht="12.75">
      <c r="A49" s="248">
        <v>22</v>
      </c>
      <c r="B49" s="249" t="s">
        <v>1018</v>
      </c>
      <c r="C49" s="250" t="s">
        <v>1019</v>
      </c>
      <c r="D49" s="251" t="s">
        <v>201</v>
      </c>
      <c r="E49" s="252">
        <v>6</v>
      </c>
      <c r="F49" s="252"/>
      <c r="G49" s="253">
        <f>E49*F49</f>
        <v>0</v>
      </c>
      <c r="H49" s="254">
        <v>0.3675</v>
      </c>
      <c r="I49" s="255">
        <f>E49*H49</f>
        <v>2.205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15" ht="12.75">
      <c r="A50" s="256"/>
      <c r="B50" s="260"/>
      <c r="C50" s="539" t="s">
        <v>1020</v>
      </c>
      <c r="D50" s="540"/>
      <c r="E50" s="261">
        <v>6</v>
      </c>
      <c r="F50" s="262"/>
      <c r="G50" s="263"/>
      <c r="H50" s="264"/>
      <c r="I50" s="258"/>
      <c r="J50" s="265"/>
      <c r="K50" s="258"/>
      <c r="M50" s="259" t="s">
        <v>1020</v>
      </c>
      <c r="O50" s="247"/>
    </row>
    <row r="51" spans="1:80" ht="12.75">
      <c r="A51" s="248">
        <v>23</v>
      </c>
      <c r="B51" s="249" t="s">
        <v>1021</v>
      </c>
      <c r="C51" s="250" t="s">
        <v>1022</v>
      </c>
      <c r="D51" s="251" t="s">
        <v>363</v>
      </c>
      <c r="E51" s="252">
        <v>49</v>
      </c>
      <c r="F51" s="252"/>
      <c r="G51" s="253">
        <f>E51*F51</f>
        <v>0</v>
      </c>
      <c r="H51" s="254">
        <v>0.05</v>
      </c>
      <c r="I51" s="255">
        <f>E51*H51</f>
        <v>2.45</v>
      </c>
      <c r="J51" s="254"/>
      <c r="K51" s="255">
        <f>E51*J51</f>
        <v>0</v>
      </c>
      <c r="O51" s="247">
        <v>2</v>
      </c>
      <c r="AA51" s="220">
        <v>3</v>
      </c>
      <c r="AB51" s="220">
        <v>1</v>
      </c>
      <c r="AC51" s="220">
        <v>59228410</v>
      </c>
      <c r="AZ51" s="220">
        <v>1</v>
      </c>
      <c r="BA51" s="220">
        <f>IF(AZ51=1,G51,0)</f>
        <v>0</v>
      </c>
      <c r="BB51" s="220">
        <f>IF(AZ51=2,G51,0)</f>
        <v>0</v>
      </c>
      <c r="BC51" s="220">
        <f>IF(AZ51=3,G51,0)</f>
        <v>0</v>
      </c>
      <c r="BD51" s="220">
        <f>IF(AZ51=4,G51,0)</f>
        <v>0</v>
      </c>
      <c r="BE51" s="220">
        <f>IF(AZ51=5,G51,0)</f>
        <v>0</v>
      </c>
      <c r="CA51" s="247">
        <v>3</v>
      </c>
      <c r="CB51" s="247">
        <v>1</v>
      </c>
    </row>
    <row r="52" spans="1:80" ht="12.75">
      <c r="A52" s="248">
        <v>24</v>
      </c>
      <c r="B52" s="249" t="s">
        <v>1023</v>
      </c>
      <c r="C52" s="250" t="s">
        <v>1024</v>
      </c>
      <c r="D52" s="251" t="s">
        <v>363</v>
      </c>
      <c r="E52" s="252">
        <v>40</v>
      </c>
      <c r="F52" s="252"/>
      <c r="G52" s="253">
        <f>E52*F52</f>
        <v>0</v>
      </c>
      <c r="H52" s="254">
        <v>0.101</v>
      </c>
      <c r="I52" s="255">
        <f>E52*H52</f>
        <v>4.04</v>
      </c>
      <c r="J52" s="254"/>
      <c r="K52" s="255">
        <f>E52*J52</f>
        <v>0</v>
      </c>
      <c r="O52" s="247">
        <v>2</v>
      </c>
      <c r="AA52" s="220">
        <v>3</v>
      </c>
      <c r="AB52" s="220">
        <v>1</v>
      </c>
      <c r="AC52" s="220">
        <v>59228416</v>
      </c>
      <c r="AZ52" s="220">
        <v>1</v>
      </c>
      <c r="BA52" s="220">
        <f>IF(AZ52=1,G52,0)</f>
        <v>0</v>
      </c>
      <c r="BB52" s="220">
        <f>IF(AZ52=2,G52,0)</f>
        <v>0</v>
      </c>
      <c r="BC52" s="220">
        <f>IF(AZ52=3,G52,0)</f>
        <v>0</v>
      </c>
      <c r="BD52" s="220">
        <f>IF(AZ52=4,G52,0)</f>
        <v>0</v>
      </c>
      <c r="BE52" s="220">
        <f>IF(AZ52=5,G52,0)</f>
        <v>0</v>
      </c>
      <c r="CA52" s="247">
        <v>3</v>
      </c>
      <c r="CB52" s="247">
        <v>1</v>
      </c>
    </row>
    <row r="53" spans="1:57" ht="12.75">
      <c r="A53" s="266"/>
      <c r="B53" s="267" t="s">
        <v>99</v>
      </c>
      <c r="C53" s="268" t="s">
        <v>343</v>
      </c>
      <c r="D53" s="269"/>
      <c r="E53" s="270"/>
      <c r="F53" s="271"/>
      <c r="G53" s="272">
        <f>SUM(G43:G52)</f>
        <v>0</v>
      </c>
      <c r="H53" s="273"/>
      <c r="I53" s="274">
        <f>SUM(I43:I52)</f>
        <v>26.97935755</v>
      </c>
      <c r="J53" s="273"/>
      <c r="K53" s="274">
        <f>SUM(K43:K52)</f>
        <v>0</v>
      </c>
      <c r="O53" s="247">
        <v>4</v>
      </c>
      <c r="BA53" s="275">
        <f>SUM(BA43:BA52)</f>
        <v>0</v>
      </c>
      <c r="BB53" s="275">
        <f>SUM(BB43:BB52)</f>
        <v>0</v>
      </c>
      <c r="BC53" s="275">
        <f>SUM(BC43:BC52)</f>
        <v>0</v>
      </c>
      <c r="BD53" s="275">
        <f>SUM(BD43:BD52)</f>
        <v>0</v>
      </c>
      <c r="BE53" s="275">
        <f>SUM(BE43:BE52)</f>
        <v>0</v>
      </c>
    </row>
    <row r="54" spans="1:15" ht="12.75">
      <c r="A54" s="237" t="s">
        <v>95</v>
      </c>
      <c r="B54" s="238" t="s">
        <v>392</v>
      </c>
      <c r="C54" s="239" t="s">
        <v>393</v>
      </c>
      <c r="D54" s="240"/>
      <c r="E54" s="241"/>
      <c r="F54" s="241"/>
      <c r="G54" s="242"/>
      <c r="H54" s="243"/>
      <c r="I54" s="244"/>
      <c r="J54" s="245"/>
      <c r="K54" s="246"/>
      <c r="O54" s="247">
        <v>1</v>
      </c>
    </row>
    <row r="55" spans="1:80" ht="12.75">
      <c r="A55" s="248">
        <v>25</v>
      </c>
      <c r="B55" s="249" t="s">
        <v>1025</v>
      </c>
      <c r="C55" s="250" t="s">
        <v>1026</v>
      </c>
      <c r="D55" s="251" t="s">
        <v>149</v>
      </c>
      <c r="E55" s="252">
        <v>5.0715</v>
      </c>
      <c r="F55" s="252"/>
      <c r="G55" s="253">
        <f>E55*F55</f>
        <v>0</v>
      </c>
      <c r="H55" s="254">
        <v>2.52508</v>
      </c>
      <c r="I55" s="255">
        <f>E55*H55</f>
        <v>12.805943220000001</v>
      </c>
      <c r="J55" s="254">
        <v>0</v>
      </c>
      <c r="K55" s="255">
        <f>E55*J55</f>
        <v>0</v>
      </c>
      <c r="O55" s="247">
        <v>2</v>
      </c>
      <c r="AA55" s="220">
        <v>1</v>
      </c>
      <c r="AB55" s="220">
        <v>1</v>
      </c>
      <c r="AC55" s="220">
        <v>1</v>
      </c>
      <c r="AZ55" s="220">
        <v>1</v>
      </c>
      <c r="BA55" s="220">
        <f>IF(AZ55=1,G55,0)</f>
        <v>0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1</v>
      </c>
      <c r="CB55" s="247">
        <v>1</v>
      </c>
    </row>
    <row r="56" spans="1:15" ht="12.75">
      <c r="A56" s="256"/>
      <c r="B56" s="257"/>
      <c r="C56" s="546" t="s">
        <v>1027</v>
      </c>
      <c r="D56" s="547"/>
      <c r="E56" s="547"/>
      <c r="F56" s="547"/>
      <c r="G56" s="548"/>
      <c r="I56" s="258"/>
      <c r="K56" s="258"/>
      <c r="L56" s="259" t="s">
        <v>1027</v>
      </c>
      <c r="O56" s="247">
        <v>3</v>
      </c>
    </row>
    <row r="57" spans="1:15" ht="12.75">
      <c r="A57" s="256"/>
      <c r="B57" s="260"/>
      <c r="C57" s="539" t="s">
        <v>1028</v>
      </c>
      <c r="D57" s="540"/>
      <c r="E57" s="261">
        <v>3.024</v>
      </c>
      <c r="F57" s="262"/>
      <c r="G57" s="263"/>
      <c r="H57" s="264"/>
      <c r="I57" s="258"/>
      <c r="J57" s="265"/>
      <c r="K57" s="258"/>
      <c r="M57" s="259" t="s">
        <v>1028</v>
      </c>
      <c r="O57" s="247"/>
    </row>
    <row r="58" spans="1:15" ht="12.75">
      <c r="A58" s="256"/>
      <c r="B58" s="260"/>
      <c r="C58" s="539" t="s">
        <v>1029</v>
      </c>
      <c r="D58" s="540"/>
      <c r="E58" s="261">
        <v>2.0475</v>
      </c>
      <c r="F58" s="262"/>
      <c r="G58" s="263"/>
      <c r="H58" s="264"/>
      <c r="I58" s="258"/>
      <c r="J58" s="265"/>
      <c r="K58" s="258"/>
      <c r="M58" s="259" t="s">
        <v>1029</v>
      </c>
      <c r="O58" s="247"/>
    </row>
    <row r="59" spans="1:80" ht="20.4">
      <c r="A59" s="248">
        <v>26</v>
      </c>
      <c r="B59" s="249" t="s">
        <v>1030</v>
      </c>
      <c r="C59" s="250" t="s">
        <v>1031</v>
      </c>
      <c r="D59" s="251" t="s">
        <v>214</v>
      </c>
      <c r="E59" s="252">
        <v>0.111</v>
      </c>
      <c r="F59" s="252"/>
      <c r="G59" s="253">
        <f>E59*F59</f>
        <v>0</v>
      </c>
      <c r="H59" s="254">
        <v>1.05772</v>
      </c>
      <c r="I59" s="255">
        <f>E59*H59</f>
        <v>0.11740692</v>
      </c>
      <c r="J59" s="254">
        <v>0</v>
      </c>
      <c r="K59" s="255">
        <f>E59*J59</f>
        <v>0</v>
      </c>
      <c r="O59" s="247">
        <v>2</v>
      </c>
      <c r="AA59" s="220">
        <v>1</v>
      </c>
      <c r="AB59" s="220">
        <v>1</v>
      </c>
      <c r="AC59" s="220">
        <v>1</v>
      </c>
      <c r="AZ59" s="220">
        <v>1</v>
      </c>
      <c r="BA59" s="220">
        <f>IF(AZ59=1,G59,0)</f>
        <v>0</v>
      </c>
      <c r="BB59" s="220">
        <f>IF(AZ59=2,G59,0)</f>
        <v>0</v>
      </c>
      <c r="BC59" s="220">
        <f>IF(AZ59=3,G59,0)</f>
        <v>0</v>
      </c>
      <c r="BD59" s="220">
        <f>IF(AZ59=4,G59,0)</f>
        <v>0</v>
      </c>
      <c r="BE59" s="220">
        <f>IF(AZ59=5,G59,0)</f>
        <v>0</v>
      </c>
      <c r="CA59" s="247">
        <v>1</v>
      </c>
      <c r="CB59" s="247">
        <v>1</v>
      </c>
    </row>
    <row r="60" spans="1:15" ht="12.75">
      <c r="A60" s="256"/>
      <c r="B60" s="260"/>
      <c r="C60" s="539" t="s">
        <v>1032</v>
      </c>
      <c r="D60" s="540"/>
      <c r="E60" s="261">
        <v>0.0574</v>
      </c>
      <c r="F60" s="262"/>
      <c r="G60" s="263"/>
      <c r="H60" s="264"/>
      <c r="I60" s="258"/>
      <c r="J60" s="265"/>
      <c r="K60" s="258"/>
      <c r="M60" s="259" t="s">
        <v>1032</v>
      </c>
      <c r="O60" s="247"/>
    </row>
    <row r="61" spans="1:15" ht="12.75">
      <c r="A61" s="256"/>
      <c r="B61" s="260"/>
      <c r="C61" s="539" t="s">
        <v>1033</v>
      </c>
      <c r="D61" s="540"/>
      <c r="E61" s="261">
        <v>0.0536</v>
      </c>
      <c r="F61" s="262"/>
      <c r="G61" s="263"/>
      <c r="H61" s="264"/>
      <c r="I61" s="258"/>
      <c r="J61" s="265"/>
      <c r="K61" s="258"/>
      <c r="M61" s="259" t="s">
        <v>1033</v>
      </c>
      <c r="O61" s="247"/>
    </row>
    <row r="62" spans="1:80" ht="12.75">
      <c r="A62" s="248">
        <v>27</v>
      </c>
      <c r="B62" s="249" t="s">
        <v>1034</v>
      </c>
      <c r="C62" s="250" t="s">
        <v>1035</v>
      </c>
      <c r="D62" s="251" t="s">
        <v>181</v>
      </c>
      <c r="E62" s="252">
        <v>20.43</v>
      </c>
      <c r="F62" s="252"/>
      <c r="G62" s="253">
        <f>E62*F62</f>
        <v>0</v>
      </c>
      <c r="H62" s="254">
        <v>0.0324</v>
      </c>
      <c r="I62" s="255">
        <f>E62*H62</f>
        <v>0.661932</v>
      </c>
      <c r="J62" s="254">
        <v>0</v>
      </c>
      <c r="K62" s="255">
        <f>E62*J62</f>
        <v>0</v>
      </c>
      <c r="O62" s="247">
        <v>2</v>
      </c>
      <c r="AA62" s="220">
        <v>1</v>
      </c>
      <c r="AB62" s="220">
        <v>1</v>
      </c>
      <c r="AC62" s="220">
        <v>1</v>
      </c>
      <c r="AZ62" s="220">
        <v>1</v>
      </c>
      <c r="BA62" s="220">
        <f>IF(AZ62=1,G62,0)</f>
        <v>0</v>
      </c>
      <c r="BB62" s="220">
        <f>IF(AZ62=2,G62,0)</f>
        <v>0</v>
      </c>
      <c r="BC62" s="220">
        <f>IF(AZ62=3,G62,0)</f>
        <v>0</v>
      </c>
      <c r="BD62" s="220">
        <f>IF(AZ62=4,G62,0)</f>
        <v>0</v>
      </c>
      <c r="BE62" s="220">
        <f>IF(AZ62=5,G62,0)</f>
        <v>0</v>
      </c>
      <c r="CA62" s="247">
        <v>1</v>
      </c>
      <c r="CB62" s="247">
        <v>1</v>
      </c>
    </row>
    <row r="63" spans="1:15" ht="12.75">
      <c r="A63" s="256"/>
      <c r="B63" s="260"/>
      <c r="C63" s="539" t="s">
        <v>1036</v>
      </c>
      <c r="D63" s="540"/>
      <c r="E63" s="261">
        <v>10.08</v>
      </c>
      <c r="F63" s="262"/>
      <c r="G63" s="263"/>
      <c r="H63" s="264"/>
      <c r="I63" s="258"/>
      <c r="J63" s="265"/>
      <c r="K63" s="258"/>
      <c r="M63" s="259" t="s">
        <v>1036</v>
      </c>
      <c r="O63" s="247"/>
    </row>
    <row r="64" spans="1:15" ht="12.75">
      <c r="A64" s="256"/>
      <c r="B64" s="260"/>
      <c r="C64" s="539" t="s">
        <v>1037</v>
      </c>
      <c r="D64" s="540"/>
      <c r="E64" s="261">
        <v>5.67</v>
      </c>
      <c r="F64" s="262"/>
      <c r="G64" s="263"/>
      <c r="H64" s="264"/>
      <c r="I64" s="258"/>
      <c r="J64" s="265"/>
      <c r="K64" s="258"/>
      <c r="M64" s="259" t="s">
        <v>1037</v>
      </c>
      <c r="O64" s="247"/>
    </row>
    <row r="65" spans="1:15" ht="12.75">
      <c r="A65" s="256"/>
      <c r="B65" s="260"/>
      <c r="C65" s="539" t="s">
        <v>1038</v>
      </c>
      <c r="D65" s="540"/>
      <c r="E65" s="261">
        <v>2.88</v>
      </c>
      <c r="F65" s="262"/>
      <c r="G65" s="263"/>
      <c r="H65" s="264"/>
      <c r="I65" s="258"/>
      <c r="J65" s="265"/>
      <c r="K65" s="258"/>
      <c r="M65" s="259" t="s">
        <v>1038</v>
      </c>
      <c r="O65" s="247"/>
    </row>
    <row r="66" spans="1:15" ht="12.75">
      <c r="A66" s="256"/>
      <c r="B66" s="260"/>
      <c r="C66" s="539" t="s">
        <v>1039</v>
      </c>
      <c r="D66" s="540"/>
      <c r="E66" s="261">
        <v>1.8</v>
      </c>
      <c r="F66" s="262"/>
      <c r="G66" s="263"/>
      <c r="H66" s="264"/>
      <c r="I66" s="258"/>
      <c r="J66" s="265"/>
      <c r="K66" s="258"/>
      <c r="M66" s="259" t="s">
        <v>1039</v>
      </c>
      <c r="O66" s="247"/>
    </row>
    <row r="67" spans="1:80" ht="12.75">
      <c r="A67" s="248">
        <v>28</v>
      </c>
      <c r="B67" s="249" t="s">
        <v>1040</v>
      </c>
      <c r="C67" s="250" t="s">
        <v>1041</v>
      </c>
      <c r="D67" s="251" t="s">
        <v>181</v>
      </c>
      <c r="E67" s="252">
        <v>20.43</v>
      </c>
      <c r="F67" s="252"/>
      <c r="G67" s="253">
        <f>E67*F67</f>
        <v>0</v>
      </c>
      <c r="H67" s="254">
        <v>0</v>
      </c>
      <c r="I67" s="255">
        <f>E67*H67</f>
        <v>0</v>
      </c>
      <c r="J67" s="254">
        <v>0</v>
      </c>
      <c r="K67" s="255">
        <f>E67*J67</f>
        <v>0</v>
      </c>
      <c r="O67" s="247">
        <v>2</v>
      </c>
      <c r="AA67" s="220">
        <v>1</v>
      </c>
      <c r="AB67" s="220">
        <v>1</v>
      </c>
      <c r="AC67" s="220">
        <v>1</v>
      </c>
      <c r="AZ67" s="220">
        <v>1</v>
      </c>
      <c r="BA67" s="220">
        <f>IF(AZ67=1,G67,0)</f>
        <v>0</v>
      </c>
      <c r="BB67" s="220">
        <f>IF(AZ67=2,G67,0)</f>
        <v>0</v>
      </c>
      <c r="BC67" s="220">
        <f>IF(AZ67=3,G67,0)</f>
        <v>0</v>
      </c>
      <c r="BD67" s="220">
        <f>IF(AZ67=4,G67,0)</f>
        <v>0</v>
      </c>
      <c r="BE67" s="220">
        <f>IF(AZ67=5,G67,0)</f>
        <v>0</v>
      </c>
      <c r="CA67" s="247">
        <v>1</v>
      </c>
      <c r="CB67" s="247">
        <v>1</v>
      </c>
    </row>
    <row r="68" spans="1:80" ht="12.75">
      <c r="A68" s="248">
        <v>29</v>
      </c>
      <c r="B68" s="249" t="s">
        <v>1042</v>
      </c>
      <c r="C68" s="250" t="s">
        <v>1043</v>
      </c>
      <c r="D68" s="251" t="s">
        <v>181</v>
      </c>
      <c r="E68" s="252">
        <v>5.04</v>
      </c>
      <c r="F68" s="252"/>
      <c r="G68" s="253">
        <f>E68*F68</f>
        <v>0</v>
      </c>
      <c r="H68" s="254">
        <v>0.02417</v>
      </c>
      <c r="I68" s="255">
        <f>E68*H68</f>
        <v>0.1218168</v>
      </c>
      <c r="J68" s="254">
        <v>0</v>
      </c>
      <c r="K68" s="255">
        <f>E68*J68</f>
        <v>0</v>
      </c>
      <c r="O68" s="247">
        <v>2</v>
      </c>
      <c r="AA68" s="220">
        <v>1</v>
      </c>
      <c r="AB68" s="220">
        <v>1</v>
      </c>
      <c r="AC68" s="220">
        <v>1</v>
      </c>
      <c r="AZ68" s="220">
        <v>1</v>
      </c>
      <c r="BA68" s="220">
        <f>IF(AZ68=1,G68,0)</f>
        <v>0</v>
      </c>
      <c r="BB68" s="220">
        <f>IF(AZ68=2,G68,0)</f>
        <v>0</v>
      </c>
      <c r="BC68" s="220">
        <f>IF(AZ68=3,G68,0)</f>
        <v>0</v>
      </c>
      <c r="BD68" s="220">
        <f>IF(AZ68=4,G68,0)</f>
        <v>0</v>
      </c>
      <c r="BE68" s="220">
        <f>IF(AZ68=5,G68,0)</f>
        <v>0</v>
      </c>
      <c r="CA68" s="247">
        <v>1</v>
      </c>
      <c r="CB68" s="247">
        <v>1</v>
      </c>
    </row>
    <row r="69" spans="1:15" ht="12.75">
      <c r="A69" s="256"/>
      <c r="B69" s="260"/>
      <c r="C69" s="539" t="s">
        <v>1044</v>
      </c>
      <c r="D69" s="540"/>
      <c r="E69" s="261">
        <v>5.04</v>
      </c>
      <c r="F69" s="262"/>
      <c r="G69" s="263"/>
      <c r="H69" s="264"/>
      <c r="I69" s="258"/>
      <c r="J69" s="265"/>
      <c r="K69" s="258"/>
      <c r="M69" s="259" t="s">
        <v>1044</v>
      </c>
      <c r="O69" s="247"/>
    </row>
    <row r="70" spans="1:80" ht="12.75">
      <c r="A70" s="248">
        <v>30</v>
      </c>
      <c r="B70" s="249" t="s">
        <v>1045</v>
      </c>
      <c r="C70" s="250" t="s">
        <v>1046</v>
      </c>
      <c r="D70" s="251" t="s">
        <v>181</v>
      </c>
      <c r="E70" s="252">
        <v>5.04</v>
      </c>
      <c r="F70" s="252"/>
      <c r="G70" s="253">
        <f>E70*F70</f>
        <v>0</v>
      </c>
      <c r="H70" s="254">
        <v>0</v>
      </c>
      <c r="I70" s="255">
        <f>E70*H70</f>
        <v>0</v>
      </c>
      <c r="J70" s="254">
        <v>0</v>
      </c>
      <c r="K70" s="255">
        <f>E70*J70</f>
        <v>0</v>
      </c>
      <c r="O70" s="247">
        <v>2</v>
      </c>
      <c r="AA70" s="220">
        <v>1</v>
      </c>
      <c r="AB70" s="220">
        <v>1</v>
      </c>
      <c r="AC70" s="220">
        <v>1</v>
      </c>
      <c r="AZ70" s="220">
        <v>1</v>
      </c>
      <c r="BA70" s="220">
        <f>IF(AZ70=1,G70,0)</f>
        <v>0</v>
      </c>
      <c r="BB70" s="220">
        <f>IF(AZ70=2,G70,0)</f>
        <v>0</v>
      </c>
      <c r="BC70" s="220">
        <f>IF(AZ70=3,G70,0)</f>
        <v>0</v>
      </c>
      <c r="BD70" s="220">
        <f>IF(AZ70=4,G70,0)</f>
        <v>0</v>
      </c>
      <c r="BE70" s="220">
        <f>IF(AZ70=5,G70,0)</f>
        <v>0</v>
      </c>
      <c r="CA70" s="247">
        <v>1</v>
      </c>
      <c r="CB70" s="247">
        <v>1</v>
      </c>
    </row>
    <row r="71" spans="1:80" ht="12.75">
      <c r="A71" s="248">
        <v>31</v>
      </c>
      <c r="B71" s="249" t="s">
        <v>1047</v>
      </c>
      <c r="C71" s="250" t="s">
        <v>1048</v>
      </c>
      <c r="D71" s="251" t="s">
        <v>201</v>
      </c>
      <c r="E71" s="252">
        <v>11.33</v>
      </c>
      <c r="F71" s="252"/>
      <c r="G71" s="253">
        <f>E71*F71</f>
        <v>0</v>
      </c>
      <c r="H71" s="254">
        <v>0.0015</v>
      </c>
      <c r="I71" s="255">
        <f>E71*H71</f>
        <v>0.016995</v>
      </c>
      <c r="J71" s="254">
        <v>0</v>
      </c>
      <c r="K71" s="255">
        <f>E71*J71</f>
        <v>0</v>
      </c>
      <c r="O71" s="247">
        <v>2</v>
      </c>
      <c r="AA71" s="220">
        <v>1</v>
      </c>
      <c r="AB71" s="220">
        <v>1</v>
      </c>
      <c r="AC71" s="220">
        <v>1</v>
      </c>
      <c r="AZ71" s="220">
        <v>1</v>
      </c>
      <c r="BA71" s="220">
        <f>IF(AZ71=1,G71,0)</f>
        <v>0</v>
      </c>
      <c r="BB71" s="220">
        <f>IF(AZ71=2,G71,0)</f>
        <v>0</v>
      </c>
      <c r="BC71" s="220">
        <f>IF(AZ71=3,G71,0)</f>
        <v>0</v>
      </c>
      <c r="BD71" s="220">
        <f>IF(AZ71=4,G71,0)</f>
        <v>0</v>
      </c>
      <c r="BE71" s="220">
        <f>IF(AZ71=5,G71,0)</f>
        <v>0</v>
      </c>
      <c r="CA71" s="247">
        <v>1</v>
      </c>
      <c r="CB71" s="247">
        <v>1</v>
      </c>
    </row>
    <row r="72" spans="1:15" ht="12.75">
      <c r="A72" s="256"/>
      <c r="B72" s="260"/>
      <c r="C72" s="539" t="s">
        <v>1049</v>
      </c>
      <c r="D72" s="540"/>
      <c r="E72" s="261">
        <v>11.33</v>
      </c>
      <c r="F72" s="262"/>
      <c r="G72" s="263"/>
      <c r="H72" s="264"/>
      <c r="I72" s="258"/>
      <c r="J72" s="265"/>
      <c r="K72" s="258"/>
      <c r="M72" s="259" t="s">
        <v>1049</v>
      </c>
      <c r="O72" s="247"/>
    </row>
    <row r="73" spans="1:80" ht="20.4">
      <c r="A73" s="248">
        <v>32</v>
      </c>
      <c r="B73" s="249" t="s">
        <v>1050</v>
      </c>
      <c r="C73" s="250" t="s">
        <v>1051</v>
      </c>
      <c r="D73" s="251" t="s">
        <v>181</v>
      </c>
      <c r="E73" s="252">
        <v>5.371</v>
      </c>
      <c r="F73" s="252"/>
      <c r="G73" s="253">
        <f>E73*F73</f>
        <v>0</v>
      </c>
      <c r="H73" s="254">
        <v>0</v>
      </c>
      <c r="I73" s="255">
        <f>E73*H73</f>
        <v>0</v>
      </c>
      <c r="J73" s="254"/>
      <c r="K73" s="255">
        <f>E73*J73</f>
        <v>0</v>
      </c>
      <c r="O73" s="247">
        <v>2</v>
      </c>
      <c r="AA73" s="220">
        <v>12</v>
      </c>
      <c r="AB73" s="220">
        <v>0</v>
      </c>
      <c r="AC73" s="220">
        <v>1</v>
      </c>
      <c r="AZ73" s="220">
        <v>1</v>
      </c>
      <c r="BA73" s="220">
        <f>IF(AZ73=1,G73,0)</f>
        <v>0</v>
      </c>
      <c r="BB73" s="220">
        <f>IF(AZ73=2,G73,0)</f>
        <v>0</v>
      </c>
      <c r="BC73" s="220">
        <f>IF(AZ73=3,G73,0)</f>
        <v>0</v>
      </c>
      <c r="BD73" s="220">
        <f>IF(AZ73=4,G73,0)</f>
        <v>0</v>
      </c>
      <c r="BE73" s="220">
        <f>IF(AZ73=5,G73,0)</f>
        <v>0</v>
      </c>
      <c r="CA73" s="247">
        <v>12</v>
      </c>
      <c r="CB73" s="247">
        <v>0</v>
      </c>
    </row>
    <row r="74" spans="1:15" ht="12.75">
      <c r="A74" s="256"/>
      <c r="B74" s="260"/>
      <c r="C74" s="539" t="s">
        <v>1052</v>
      </c>
      <c r="D74" s="540"/>
      <c r="E74" s="261">
        <v>1.5</v>
      </c>
      <c r="F74" s="262"/>
      <c r="G74" s="263"/>
      <c r="H74" s="264"/>
      <c r="I74" s="258"/>
      <c r="J74" s="265"/>
      <c r="K74" s="258"/>
      <c r="M74" s="259" t="s">
        <v>1052</v>
      </c>
      <c r="O74" s="247"/>
    </row>
    <row r="75" spans="1:15" ht="12.75">
      <c r="A75" s="256"/>
      <c r="B75" s="260"/>
      <c r="C75" s="539" t="s">
        <v>1053</v>
      </c>
      <c r="D75" s="540"/>
      <c r="E75" s="261">
        <v>3.871</v>
      </c>
      <c r="F75" s="262"/>
      <c r="G75" s="263"/>
      <c r="H75" s="264"/>
      <c r="I75" s="258"/>
      <c r="J75" s="265"/>
      <c r="K75" s="258"/>
      <c r="M75" s="259" t="s">
        <v>1053</v>
      </c>
      <c r="O75" s="247"/>
    </row>
    <row r="76" spans="1:57" ht="12.75">
      <c r="A76" s="266"/>
      <c r="B76" s="267" t="s">
        <v>99</v>
      </c>
      <c r="C76" s="268" t="s">
        <v>394</v>
      </c>
      <c r="D76" s="269"/>
      <c r="E76" s="270"/>
      <c r="F76" s="271"/>
      <c r="G76" s="272">
        <f>SUM(G54:G75)</f>
        <v>0</v>
      </c>
      <c r="H76" s="273"/>
      <c r="I76" s="274">
        <f>SUM(I54:I75)</f>
        <v>13.724093940000001</v>
      </c>
      <c r="J76" s="273"/>
      <c r="K76" s="274">
        <f>SUM(K54:K75)</f>
        <v>0</v>
      </c>
      <c r="O76" s="247">
        <v>4</v>
      </c>
      <c r="BA76" s="275">
        <f>SUM(BA54:BA75)</f>
        <v>0</v>
      </c>
      <c r="BB76" s="275">
        <f>SUM(BB54:BB75)</f>
        <v>0</v>
      </c>
      <c r="BC76" s="275">
        <f>SUM(BC54:BC75)</f>
        <v>0</v>
      </c>
      <c r="BD76" s="275">
        <f>SUM(BD54:BD75)</f>
        <v>0</v>
      </c>
      <c r="BE76" s="275">
        <f>SUM(BE54:BE75)</f>
        <v>0</v>
      </c>
    </row>
    <row r="77" spans="1:15" ht="12.75">
      <c r="A77" s="237" t="s">
        <v>95</v>
      </c>
      <c r="B77" s="238" t="s">
        <v>849</v>
      </c>
      <c r="C77" s="239" t="s">
        <v>1054</v>
      </c>
      <c r="D77" s="240"/>
      <c r="E77" s="241"/>
      <c r="F77" s="241"/>
      <c r="G77" s="242"/>
      <c r="H77" s="243"/>
      <c r="I77" s="244"/>
      <c r="J77" s="245"/>
      <c r="K77" s="246"/>
      <c r="O77" s="247">
        <v>1</v>
      </c>
    </row>
    <row r="78" spans="1:80" ht="12.75">
      <c r="A78" s="248">
        <v>33</v>
      </c>
      <c r="B78" s="249" t="s">
        <v>1056</v>
      </c>
      <c r="C78" s="250" t="s">
        <v>1057</v>
      </c>
      <c r="D78" s="251" t="s">
        <v>181</v>
      </c>
      <c r="E78" s="252">
        <v>26.665</v>
      </c>
      <c r="F78" s="252"/>
      <c r="G78" s="253">
        <f>E78*F78</f>
        <v>0</v>
      </c>
      <c r="H78" s="254">
        <v>0.126</v>
      </c>
      <c r="I78" s="255">
        <f>E78*H78</f>
        <v>3.35979</v>
      </c>
      <c r="J78" s="254">
        <v>0</v>
      </c>
      <c r="K78" s="255">
        <f>E78*J78</f>
        <v>0</v>
      </c>
      <c r="O78" s="247">
        <v>2</v>
      </c>
      <c r="AA78" s="220">
        <v>1</v>
      </c>
      <c r="AB78" s="220">
        <v>1</v>
      </c>
      <c r="AC78" s="220">
        <v>1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1</v>
      </c>
    </row>
    <row r="79" spans="1:15" ht="12.75">
      <c r="A79" s="256"/>
      <c r="B79" s="260"/>
      <c r="C79" s="539" t="s">
        <v>1058</v>
      </c>
      <c r="D79" s="540"/>
      <c r="E79" s="261">
        <v>26.665</v>
      </c>
      <c r="F79" s="262"/>
      <c r="G79" s="263"/>
      <c r="H79" s="264"/>
      <c r="I79" s="258"/>
      <c r="J79" s="265"/>
      <c r="K79" s="258"/>
      <c r="M79" s="259" t="s">
        <v>1058</v>
      </c>
      <c r="O79" s="247"/>
    </row>
    <row r="80" spans="1:80" ht="12.75">
      <c r="A80" s="248">
        <v>34</v>
      </c>
      <c r="B80" s="249" t="s">
        <v>1059</v>
      </c>
      <c r="C80" s="250" t="s">
        <v>1060</v>
      </c>
      <c r="D80" s="251" t="s">
        <v>181</v>
      </c>
      <c r="E80" s="252">
        <v>98.8</v>
      </c>
      <c r="F80" s="252"/>
      <c r="G80" s="253">
        <f>E80*F80</f>
        <v>0</v>
      </c>
      <c r="H80" s="254">
        <v>0.40481</v>
      </c>
      <c r="I80" s="255">
        <f>E80*H80</f>
        <v>39.995228</v>
      </c>
      <c r="J80" s="254">
        <v>0</v>
      </c>
      <c r="K80" s="255">
        <f>E80*J80</f>
        <v>0</v>
      </c>
      <c r="O80" s="247">
        <v>2</v>
      </c>
      <c r="AA80" s="220">
        <v>1</v>
      </c>
      <c r="AB80" s="220">
        <v>1</v>
      </c>
      <c r="AC80" s="220">
        <v>1</v>
      </c>
      <c r="AZ80" s="220">
        <v>1</v>
      </c>
      <c r="BA80" s="220">
        <f>IF(AZ80=1,G80,0)</f>
        <v>0</v>
      </c>
      <c r="BB80" s="220">
        <f>IF(AZ80=2,G80,0)</f>
        <v>0</v>
      </c>
      <c r="BC80" s="220">
        <f>IF(AZ80=3,G80,0)</f>
        <v>0</v>
      </c>
      <c r="BD80" s="220">
        <f>IF(AZ80=4,G80,0)</f>
        <v>0</v>
      </c>
      <c r="BE80" s="220">
        <f>IF(AZ80=5,G80,0)</f>
        <v>0</v>
      </c>
      <c r="CA80" s="247">
        <v>1</v>
      </c>
      <c r="CB80" s="247">
        <v>1</v>
      </c>
    </row>
    <row r="81" spans="1:80" ht="20.4">
      <c r="A81" s="248">
        <v>35</v>
      </c>
      <c r="B81" s="249" t="s">
        <v>1061</v>
      </c>
      <c r="C81" s="250" t="s">
        <v>1062</v>
      </c>
      <c r="D81" s="251" t="s">
        <v>181</v>
      </c>
      <c r="E81" s="252">
        <v>22</v>
      </c>
      <c r="F81" s="252"/>
      <c r="G81" s="253">
        <f>E81*F81</f>
        <v>0</v>
      </c>
      <c r="H81" s="254">
        <v>0.3708</v>
      </c>
      <c r="I81" s="255">
        <f>E81*H81</f>
        <v>8.1576</v>
      </c>
      <c r="J81" s="254">
        <v>0</v>
      </c>
      <c r="K81" s="255">
        <f>E81*J81</f>
        <v>0</v>
      </c>
      <c r="O81" s="247">
        <v>2</v>
      </c>
      <c r="AA81" s="220">
        <v>1</v>
      </c>
      <c r="AB81" s="220">
        <v>1</v>
      </c>
      <c r="AC81" s="220">
        <v>1</v>
      </c>
      <c r="AZ81" s="220">
        <v>1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</v>
      </c>
      <c r="CB81" s="247">
        <v>1</v>
      </c>
    </row>
    <row r="82" spans="1:80" ht="12.75">
      <c r="A82" s="248">
        <v>36</v>
      </c>
      <c r="B82" s="249" t="s">
        <v>1063</v>
      </c>
      <c r="C82" s="250" t="s">
        <v>1064</v>
      </c>
      <c r="D82" s="251" t="s">
        <v>181</v>
      </c>
      <c r="E82" s="252">
        <v>26.665</v>
      </c>
      <c r="F82" s="252"/>
      <c r="G82" s="253">
        <f>E82*F82</f>
        <v>0</v>
      </c>
      <c r="H82" s="254">
        <v>0.10373</v>
      </c>
      <c r="I82" s="255">
        <f>E82*H82</f>
        <v>2.76596045</v>
      </c>
      <c r="J82" s="254">
        <v>0</v>
      </c>
      <c r="K82" s="255">
        <f>E82*J82</f>
        <v>0</v>
      </c>
      <c r="O82" s="247">
        <v>2</v>
      </c>
      <c r="AA82" s="220">
        <v>1</v>
      </c>
      <c r="AB82" s="220">
        <v>1</v>
      </c>
      <c r="AC82" s="220">
        <v>1</v>
      </c>
      <c r="AZ82" s="220">
        <v>1</v>
      </c>
      <c r="BA82" s="220">
        <f>IF(AZ82=1,G82,0)</f>
        <v>0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1</v>
      </c>
      <c r="CB82" s="247">
        <v>1</v>
      </c>
    </row>
    <row r="83" spans="1:15" ht="12.75">
      <c r="A83" s="256"/>
      <c r="B83" s="260"/>
      <c r="C83" s="539" t="s">
        <v>1058</v>
      </c>
      <c r="D83" s="540"/>
      <c r="E83" s="261">
        <v>26.665</v>
      </c>
      <c r="F83" s="262"/>
      <c r="G83" s="263"/>
      <c r="H83" s="264"/>
      <c r="I83" s="258"/>
      <c r="J83" s="265"/>
      <c r="K83" s="258"/>
      <c r="M83" s="259" t="s">
        <v>1058</v>
      </c>
      <c r="O83" s="247"/>
    </row>
    <row r="84" spans="1:80" ht="12.75">
      <c r="A84" s="248">
        <v>37</v>
      </c>
      <c r="B84" s="249" t="s">
        <v>1065</v>
      </c>
      <c r="C84" s="250" t="s">
        <v>1066</v>
      </c>
      <c r="D84" s="251" t="s">
        <v>181</v>
      </c>
      <c r="E84" s="252">
        <v>17</v>
      </c>
      <c r="F84" s="252"/>
      <c r="G84" s="253">
        <f>E84*F84</f>
        <v>0</v>
      </c>
      <c r="H84" s="254">
        <v>0.11</v>
      </c>
      <c r="I84" s="255">
        <f>E84*H84</f>
        <v>1.87</v>
      </c>
      <c r="J84" s="254">
        <v>0</v>
      </c>
      <c r="K84" s="255">
        <f>E84*J84</f>
        <v>0</v>
      </c>
      <c r="O84" s="247">
        <v>2</v>
      </c>
      <c r="AA84" s="220">
        <v>1</v>
      </c>
      <c r="AB84" s="220">
        <v>1</v>
      </c>
      <c r="AC84" s="220">
        <v>1</v>
      </c>
      <c r="AZ84" s="220">
        <v>1</v>
      </c>
      <c r="BA84" s="220">
        <f>IF(AZ84=1,G84,0)</f>
        <v>0</v>
      </c>
      <c r="BB84" s="220">
        <f>IF(AZ84=2,G84,0)</f>
        <v>0</v>
      </c>
      <c r="BC84" s="220">
        <f>IF(AZ84=3,G84,0)</f>
        <v>0</v>
      </c>
      <c r="BD84" s="220">
        <f>IF(AZ84=4,G84,0)</f>
        <v>0</v>
      </c>
      <c r="BE84" s="220">
        <f>IF(AZ84=5,G84,0)</f>
        <v>0</v>
      </c>
      <c r="CA84" s="247">
        <v>1</v>
      </c>
      <c r="CB84" s="247">
        <v>1</v>
      </c>
    </row>
    <row r="85" spans="1:80" ht="12.75">
      <c r="A85" s="248">
        <v>38</v>
      </c>
      <c r="B85" s="249" t="s">
        <v>1067</v>
      </c>
      <c r="C85" s="250" t="s">
        <v>1068</v>
      </c>
      <c r="D85" s="251" t="s">
        <v>181</v>
      </c>
      <c r="E85" s="252">
        <v>81.8</v>
      </c>
      <c r="F85" s="252"/>
      <c r="G85" s="253">
        <f>E85*F85</f>
        <v>0</v>
      </c>
      <c r="H85" s="254">
        <v>0.0739</v>
      </c>
      <c r="I85" s="255">
        <f>E85*H85</f>
        <v>6.045019999999999</v>
      </c>
      <c r="J85" s="254">
        <v>0</v>
      </c>
      <c r="K85" s="255">
        <f>E85*J85</f>
        <v>0</v>
      </c>
      <c r="O85" s="247">
        <v>2</v>
      </c>
      <c r="AA85" s="220">
        <v>1</v>
      </c>
      <c r="AB85" s="220">
        <v>1</v>
      </c>
      <c r="AC85" s="220">
        <v>1</v>
      </c>
      <c r="AZ85" s="220">
        <v>1</v>
      </c>
      <c r="BA85" s="220">
        <f>IF(AZ85=1,G85,0)</f>
        <v>0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1</v>
      </c>
      <c r="CB85" s="247">
        <v>1</v>
      </c>
    </row>
    <row r="86" spans="1:15" ht="12.75">
      <c r="A86" s="256"/>
      <c r="B86" s="260"/>
      <c r="C86" s="539" t="s">
        <v>1069</v>
      </c>
      <c r="D86" s="540"/>
      <c r="E86" s="261">
        <v>81.8</v>
      </c>
      <c r="F86" s="262"/>
      <c r="G86" s="263"/>
      <c r="H86" s="264"/>
      <c r="I86" s="258"/>
      <c r="J86" s="265"/>
      <c r="K86" s="258"/>
      <c r="M86" s="259" t="s">
        <v>1069</v>
      </c>
      <c r="O86" s="247"/>
    </row>
    <row r="87" spans="1:80" ht="20.4">
      <c r="A87" s="248">
        <v>39</v>
      </c>
      <c r="B87" s="249" t="s">
        <v>1070</v>
      </c>
      <c r="C87" s="250" t="s">
        <v>1071</v>
      </c>
      <c r="D87" s="251" t="s">
        <v>201</v>
      </c>
      <c r="E87" s="252">
        <v>31</v>
      </c>
      <c r="F87" s="252"/>
      <c r="G87" s="253">
        <f>E87*F87</f>
        <v>0</v>
      </c>
      <c r="H87" s="254">
        <v>0.27693</v>
      </c>
      <c r="I87" s="255">
        <f>E87*H87</f>
        <v>8.58483</v>
      </c>
      <c r="J87" s="254">
        <v>0</v>
      </c>
      <c r="K87" s="255">
        <f>E87*J87</f>
        <v>0</v>
      </c>
      <c r="O87" s="247">
        <v>2</v>
      </c>
      <c r="AA87" s="220">
        <v>2</v>
      </c>
      <c r="AB87" s="220">
        <v>1</v>
      </c>
      <c r="AC87" s="220">
        <v>1</v>
      </c>
      <c r="AZ87" s="220">
        <v>1</v>
      </c>
      <c r="BA87" s="220">
        <f>IF(AZ87=1,G87,0)</f>
        <v>0</v>
      </c>
      <c r="BB87" s="220">
        <f>IF(AZ87=2,G87,0)</f>
        <v>0</v>
      </c>
      <c r="BC87" s="220">
        <f>IF(AZ87=3,G87,0)</f>
        <v>0</v>
      </c>
      <c r="BD87" s="220">
        <f>IF(AZ87=4,G87,0)</f>
        <v>0</v>
      </c>
      <c r="BE87" s="220">
        <f>IF(AZ87=5,G87,0)</f>
        <v>0</v>
      </c>
      <c r="CA87" s="247">
        <v>2</v>
      </c>
      <c r="CB87" s="247">
        <v>1</v>
      </c>
    </row>
    <row r="88" spans="1:80" ht="12.75">
      <c r="A88" s="248">
        <v>40</v>
      </c>
      <c r="B88" s="249" t="s">
        <v>1072</v>
      </c>
      <c r="C88" s="250" t="s">
        <v>1073</v>
      </c>
      <c r="D88" s="251" t="s">
        <v>181</v>
      </c>
      <c r="E88" s="252">
        <v>17.34</v>
      </c>
      <c r="F88" s="252"/>
      <c r="G88" s="253">
        <f>E88*F88</f>
        <v>0</v>
      </c>
      <c r="H88" s="254">
        <v>0.2</v>
      </c>
      <c r="I88" s="255">
        <f>E88*H88</f>
        <v>3.468</v>
      </c>
      <c r="J88" s="254"/>
      <c r="K88" s="255">
        <f>E88*J88</f>
        <v>0</v>
      </c>
      <c r="O88" s="247">
        <v>2</v>
      </c>
      <c r="AA88" s="220">
        <v>3</v>
      </c>
      <c r="AB88" s="220">
        <v>1</v>
      </c>
      <c r="AC88" s="220" t="s">
        <v>1072</v>
      </c>
      <c r="AZ88" s="220">
        <v>1</v>
      </c>
      <c r="BA88" s="220">
        <f>IF(AZ88=1,G88,0)</f>
        <v>0</v>
      </c>
      <c r="BB88" s="220">
        <f>IF(AZ88=2,G88,0)</f>
        <v>0</v>
      </c>
      <c r="BC88" s="220">
        <f>IF(AZ88=3,G88,0)</f>
        <v>0</v>
      </c>
      <c r="BD88" s="220">
        <f>IF(AZ88=4,G88,0)</f>
        <v>0</v>
      </c>
      <c r="BE88" s="220">
        <f>IF(AZ88=5,G88,0)</f>
        <v>0</v>
      </c>
      <c r="CA88" s="247">
        <v>3</v>
      </c>
      <c r="CB88" s="247">
        <v>1</v>
      </c>
    </row>
    <row r="89" spans="1:15" ht="12.75">
      <c r="A89" s="256"/>
      <c r="B89" s="260"/>
      <c r="C89" s="539" t="s">
        <v>1074</v>
      </c>
      <c r="D89" s="540"/>
      <c r="E89" s="261">
        <v>17.34</v>
      </c>
      <c r="F89" s="262"/>
      <c r="G89" s="263"/>
      <c r="H89" s="264"/>
      <c r="I89" s="258"/>
      <c r="J89" s="265"/>
      <c r="K89" s="258"/>
      <c r="M89" s="259" t="s">
        <v>1074</v>
      </c>
      <c r="O89" s="247"/>
    </row>
    <row r="90" spans="1:80" ht="12.75">
      <c r="A90" s="248">
        <v>41</v>
      </c>
      <c r="B90" s="249" t="s">
        <v>1075</v>
      </c>
      <c r="C90" s="250" t="s">
        <v>1076</v>
      </c>
      <c r="D90" s="251" t="s">
        <v>181</v>
      </c>
      <c r="E90" s="252">
        <v>87.526</v>
      </c>
      <c r="F90" s="252"/>
      <c r="G90" s="253">
        <f>E90*F90</f>
        <v>0</v>
      </c>
      <c r="H90" s="254">
        <v>0.129</v>
      </c>
      <c r="I90" s="255">
        <f>E90*H90</f>
        <v>11.290854</v>
      </c>
      <c r="J90" s="254"/>
      <c r="K90" s="255">
        <f>E90*J90</f>
        <v>0</v>
      </c>
      <c r="O90" s="247">
        <v>2</v>
      </c>
      <c r="AA90" s="220">
        <v>3</v>
      </c>
      <c r="AB90" s="220">
        <v>1</v>
      </c>
      <c r="AC90" s="220">
        <v>59245110</v>
      </c>
      <c r="AZ90" s="220">
        <v>1</v>
      </c>
      <c r="BA90" s="220">
        <f>IF(AZ90=1,G90,0)</f>
        <v>0</v>
      </c>
      <c r="BB90" s="220">
        <f>IF(AZ90=2,G90,0)</f>
        <v>0</v>
      </c>
      <c r="BC90" s="220">
        <f>IF(AZ90=3,G90,0)</f>
        <v>0</v>
      </c>
      <c r="BD90" s="220">
        <f>IF(AZ90=4,G90,0)</f>
        <v>0</v>
      </c>
      <c r="BE90" s="220">
        <f>IF(AZ90=5,G90,0)</f>
        <v>0</v>
      </c>
      <c r="CA90" s="247">
        <v>3</v>
      </c>
      <c r="CB90" s="247">
        <v>1</v>
      </c>
    </row>
    <row r="91" spans="1:15" ht="12.75">
      <c r="A91" s="256"/>
      <c r="B91" s="260"/>
      <c r="C91" s="539" t="s">
        <v>1077</v>
      </c>
      <c r="D91" s="540"/>
      <c r="E91" s="261">
        <v>87.526</v>
      </c>
      <c r="F91" s="262"/>
      <c r="G91" s="263"/>
      <c r="H91" s="264"/>
      <c r="I91" s="258"/>
      <c r="J91" s="265"/>
      <c r="K91" s="258"/>
      <c r="M91" s="259" t="s">
        <v>1077</v>
      </c>
      <c r="O91" s="247"/>
    </row>
    <row r="92" spans="1:57" ht="12.75">
      <c r="A92" s="266"/>
      <c r="B92" s="267" t="s">
        <v>99</v>
      </c>
      <c r="C92" s="268" t="s">
        <v>1055</v>
      </c>
      <c r="D92" s="269"/>
      <c r="E92" s="270"/>
      <c r="F92" s="271"/>
      <c r="G92" s="272">
        <f>SUM(G77:G91)</f>
        <v>0</v>
      </c>
      <c r="H92" s="273"/>
      <c r="I92" s="274">
        <f>SUM(I77:I91)</f>
        <v>85.53728244999999</v>
      </c>
      <c r="J92" s="273"/>
      <c r="K92" s="274">
        <f>SUM(K77:K91)</f>
        <v>0</v>
      </c>
      <c r="O92" s="247">
        <v>4</v>
      </c>
      <c r="BA92" s="275">
        <f>SUM(BA77:BA91)</f>
        <v>0</v>
      </c>
      <c r="BB92" s="275">
        <f>SUM(BB77:BB91)</f>
        <v>0</v>
      </c>
      <c r="BC92" s="275">
        <f>SUM(BC77:BC91)</f>
        <v>0</v>
      </c>
      <c r="BD92" s="275">
        <f>SUM(BD77:BD91)</f>
        <v>0</v>
      </c>
      <c r="BE92" s="275">
        <f>SUM(BE77:BE91)</f>
        <v>0</v>
      </c>
    </row>
    <row r="93" spans="1:15" ht="12.75">
      <c r="A93" s="237" t="s">
        <v>95</v>
      </c>
      <c r="B93" s="238" t="s">
        <v>463</v>
      </c>
      <c r="C93" s="239" t="s">
        <v>464</v>
      </c>
      <c r="D93" s="240"/>
      <c r="E93" s="241"/>
      <c r="F93" s="241"/>
      <c r="G93" s="242"/>
      <c r="H93" s="243"/>
      <c r="I93" s="244"/>
      <c r="J93" s="245"/>
      <c r="K93" s="246"/>
      <c r="O93" s="247">
        <v>1</v>
      </c>
    </row>
    <row r="94" spans="1:80" ht="12.75">
      <c r="A94" s="248">
        <v>42</v>
      </c>
      <c r="B94" s="249" t="s">
        <v>1078</v>
      </c>
      <c r="C94" s="250" t="s">
        <v>1079</v>
      </c>
      <c r="D94" s="251" t="s">
        <v>181</v>
      </c>
      <c r="E94" s="252">
        <v>34.5639</v>
      </c>
      <c r="F94" s="252"/>
      <c r="G94" s="253">
        <f>E94*F94</f>
        <v>0</v>
      </c>
      <c r="H94" s="254">
        <v>0.02214</v>
      </c>
      <c r="I94" s="255">
        <f>E94*H94</f>
        <v>0.7652447459999999</v>
      </c>
      <c r="J94" s="254">
        <v>0</v>
      </c>
      <c r="K94" s="255">
        <f>E94*J94</f>
        <v>0</v>
      </c>
      <c r="O94" s="247">
        <v>2</v>
      </c>
      <c r="AA94" s="220">
        <v>1</v>
      </c>
      <c r="AB94" s="220">
        <v>1</v>
      </c>
      <c r="AC94" s="220">
        <v>1</v>
      </c>
      <c r="AZ94" s="220">
        <v>1</v>
      </c>
      <c r="BA94" s="220">
        <f>IF(AZ94=1,G94,0)</f>
        <v>0</v>
      </c>
      <c r="BB94" s="220">
        <f>IF(AZ94=2,G94,0)</f>
        <v>0</v>
      </c>
      <c r="BC94" s="220">
        <f>IF(AZ94=3,G94,0)</f>
        <v>0</v>
      </c>
      <c r="BD94" s="220">
        <f>IF(AZ94=4,G94,0)</f>
        <v>0</v>
      </c>
      <c r="BE94" s="220">
        <f>IF(AZ94=5,G94,0)</f>
        <v>0</v>
      </c>
      <c r="CA94" s="247">
        <v>1</v>
      </c>
      <c r="CB94" s="247">
        <v>1</v>
      </c>
    </row>
    <row r="95" spans="1:15" ht="12.75">
      <c r="A95" s="256"/>
      <c r="B95" s="260"/>
      <c r="C95" s="539" t="s">
        <v>1080</v>
      </c>
      <c r="D95" s="540"/>
      <c r="E95" s="261">
        <v>29.7514</v>
      </c>
      <c r="F95" s="262"/>
      <c r="G95" s="263"/>
      <c r="H95" s="264"/>
      <c r="I95" s="258"/>
      <c r="J95" s="265"/>
      <c r="K95" s="258"/>
      <c r="M95" s="259" t="s">
        <v>1080</v>
      </c>
      <c r="O95" s="247"/>
    </row>
    <row r="96" spans="1:15" ht="12.75">
      <c r="A96" s="256"/>
      <c r="B96" s="260"/>
      <c r="C96" s="539" t="s">
        <v>1081</v>
      </c>
      <c r="D96" s="540"/>
      <c r="E96" s="261">
        <v>0.9415</v>
      </c>
      <c r="F96" s="262"/>
      <c r="G96" s="263"/>
      <c r="H96" s="264"/>
      <c r="I96" s="258"/>
      <c r="J96" s="265"/>
      <c r="K96" s="258"/>
      <c r="M96" s="259" t="s">
        <v>1081</v>
      </c>
      <c r="O96" s="247"/>
    </row>
    <row r="97" spans="1:15" ht="12.75">
      <c r="A97" s="256"/>
      <c r="B97" s="260"/>
      <c r="C97" s="539" t="s">
        <v>1053</v>
      </c>
      <c r="D97" s="540"/>
      <c r="E97" s="261">
        <v>3.871</v>
      </c>
      <c r="F97" s="262"/>
      <c r="G97" s="263"/>
      <c r="H97" s="264"/>
      <c r="I97" s="258"/>
      <c r="J97" s="265"/>
      <c r="K97" s="258"/>
      <c r="M97" s="259" t="s">
        <v>1053</v>
      </c>
      <c r="O97" s="247"/>
    </row>
    <row r="98" spans="1:57" ht="12.75">
      <c r="A98" s="266"/>
      <c r="B98" s="267" t="s">
        <v>99</v>
      </c>
      <c r="C98" s="268" t="s">
        <v>465</v>
      </c>
      <c r="D98" s="269"/>
      <c r="E98" s="270"/>
      <c r="F98" s="271"/>
      <c r="G98" s="272">
        <f>SUM(G93:G97)</f>
        <v>0</v>
      </c>
      <c r="H98" s="273"/>
      <c r="I98" s="274">
        <f>SUM(I93:I97)</f>
        <v>0.7652447459999999</v>
      </c>
      <c r="J98" s="273"/>
      <c r="K98" s="274">
        <f>SUM(K93:K97)</f>
        <v>0</v>
      </c>
      <c r="O98" s="247">
        <v>4</v>
      </c>
      <c r="BA98" s="275">
        <f>SUM(BA93:BA97)</f>
        <v>0</v>
      </c>
      <c r="BB98" s="275">
        <f>SUM(BB93:BB97)</f>
        <v>0</v>
      </c>
      <c r="BC98" s="275">
        <f>SUM(BC93:BC97)</f>
        <v>0</v>
      </c>
      <c r="BD98" s="275">
        <f>SUM(BD93:BD97)</f>
        <v>0</v>
      </c>
      <c r="BE98" s="275">
        <f>SUM(BE93:BE97)</f>
        <v>0</v>
      </c>
    </row>
    <row r="99" spans="1:15" ht="12.75">
      <c r="A99" s="237" t="s">
        <v>95</v>
      </c>
      <c r="B99" s="238" t="s">
        <v>1082</v>
      </c>
      <c r="C99" s="239" t="s">
        <v>1083</v>
      </c>
      <c r="D99" s="240"/>
      <c r="E99" s="241"/>
      <c r="F99" s="241"/>
      <c r="G99" s="242"/>
      <c r="H99" s="243"/>
      <c r="I99" s="244"/>
      <c r="J99" s="245"/>
      <c r="K99" s="246"/>
      <c r="O99" s="247">
        <v>1</v>
      </c>
    </row>
    <row r="100" spans="1:80" ht="20.4">
      <c r="A100" s="248">
        <v>43</v>
      </c>
      <c r="B100" s="249" t="s">
        <v>1085</v>
      </c>
      <c r="C100" s="250" t="s">
        <v>1086</v>
      </c>
      <c r="D100" s="251" t="s">
        <v>201</v>
      </c>
      <c r="E100" s="252">
        <v>30.8</v>
      </c>
      <c r="F100" s="252"/>
      <c r="G100" s="253">
        <f>E100*F100</f>
        <v>0</v>
      </c>
      <c r="H100" s="254">
        <v>0.11693</v>
      </c>
      <c r="I100" s="255">
        <f>E100*H100</f>
        <v>3.6014440000000003</v>
      </c>
      <c r="J100" s="254">
        <v>0</v>
      </c>
      <c r="K100" s="255">
        <f>E100*J100</f>
        <v>0</v>
      </c>
      <c r="O100" s="247">
        <v>2</v>
      </c>
      <c r="AA100" s="220">
        <v>1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1</v>
      </c>
    </row>
    <row r="101" spans="1:15" ht="12.75">
      <c r="A101" s="256"/>
      <c r="B101" s="260"/>
      <c r="C101" s="539" t="s">
        <v>1087</v>
      </c>
      <c r="D101" s="540"/>
      <c r="E101" s="261">
        <v>30.8</v>
      </c>
      <c r="F101" s="262"/>
      <c r="G101" s="263"/>
      <c r="H101" s="264"/>
      <c r="I101" s="258"/>
      <c r="J101" s="265"/>
      <c r="K101" s="258"/>
      <c r="M101" s="259" t="s">
        <v>1087</v>
      </c>
      <c r="O101" s="247"/>
    </row>
    <row r="102" spans="1:80" ht="20.4">
      <c r="A102" s="248">
        <v>44</v>
      </c>
      <c r="B102" s="249" t="s">
        <v>1088</v>
      </c>
      <c r="C102" s="250" t="s">
        <v>1089</v>
      </c>
      <c r="D102" s="251" t="s">
        <v>201</v>
      </c>
      <c r="E102" s="252">
        <v>5.6</v>
      </c>
      <c r="F102" s="252"/>
      <c r="G102" s="253">
        <f>E102*F102</f>
        <v>0</v>
      </c>
      <c r="H102" s="254">
        <v>0.20614</v>
      </c>
      <c r="I102" s="255">
        <f>E102*H102</f>
        <v>1.1543839999999999</v>
      </c>
      <c r="J102" s="254">
        <v>0</v>
      </c>
      <c r="K102" s="255">
        <f>E102*J102</f>
        <v>0</v>
      </c>
      <c r="O102" s="247">
        <v>2</v>
      </c>
      <c r="AA102" s="220">
        <v>1</v>
      </c>
      <c r="AB102" s="220">
        <v>1</v>
      </c>
      <c r="AC102" s="220">
        <v>1</v>
      </c>
      <c r="AZ102" s="220">
        <v>1</v>
      </c>
      <c r="BA102" s="220">
        <f>IF(AZ102=1,G102,0)</f>
        <v>0</v>
      </c>
      <c r="BB102" s="220">
        <f>IF(AZ102=2,G102,0)</f>
        <v>0</v>
      </c>
      <c r="BC102" s="220">
        <f>IF(AZ102=3,G102,0)</f>
        <v>0</v>
      </c>
      <c r="BD102" s="220">
        <f>IF(AZ102=4,G102,0)</f>
        <v>0</v>
      </c>
      <c r="BE102" s="220">
        <f>IF(AZ102=5,G102,0)</f>
        <v>0</v>
      </c>
      <c r="CA102" s="247">
        <v>1</v>
      </c>
      <c r="CB102" s="247">
        <v>1</v>
      </c>
    </row>
    <row r="103" spans="1:15" ht="12.75">
      <c r="A103" s="256"/>
      <c r="B103" s="260"/>
      <c r="C103" s="539" t="s">
        <v>1090</v>
      </c>
      <c r="D103" s="540"/>
      <c r="E103" s="261">
        <v>5.6</v>
      </c>
      <c r="F103" s="262"/>
      <c r="G103" s="263"/>
      <c r="H103" s="264"/>
      <c r="I103" s="258"/>
      <c r="J103" s="265"/>
      <c r="K103" s="258"/>
      <c r="M103" s="259" t="s">
        <v>1090</v>
      </c>
      <c r="O103" s="247"/>
    </row>
    <row r="104" spans="1:80" ht="12.75">
      <c r="A104" s="248">
        <v>45</v>
      </c>
      <c r="B104" s="249" t="s">
        <v>1091</v>
      </c>
      <c r="C104" s="250" t="s">
        <v>1092</v>
      </c>
      <c r="D104" s="251" t="s">
        <v>363</v>
      </c>
      <c r="E104" s="252">
        <v>1</v>
      </c>
      <c r="F104" s="252"/>
      <c r="G104" s="253">
        <f>E104*F104</f>
        <v>0</v>
      </c>
      <c r="H104" s="254">
        <v>0</v>
      </c>
      <c r="I104" s="255">
        <f>E104*H104</f>
        <v>0</v>
      </c>
      <c r="J104" s="254"/>
      <c r="K104" s="255">
        <f>E104*J104</f>
        <v>0</v>
      </c>
      <c r="O104" s="247">
        <v>2</v>
      </c>
      <c r="AA104" s="220">
        <v>12</v>
      </c>
      <c r="AB104" s="220">
        <v>0</v>
      </c>
      <c r="AC104" s="220">
        <v>2</v>
      </c>
      <c r="AZ104" s="220">
        <v>1</v>
      </c>
      <c r="BA104" s="220">
        <f>IF(AZ104=1,G104,0)</f>
        <v>0</v>
      </c>
      <c r="BB104" s="220">
        <f>IF(AZ104=2,G104,0)</f>
        <v>0</v>
      </c>
      <c r="BC104" s="220">
        <f>IF(AZ104=3,G104,0)</f>
        <v>0</v>
      </c>
      <c r="BD104" s="220">
        <f>IF(AZ104=4,G104,0)</f>
        <v>0</v>
      </c>
      <c r="BE104" s="220">
        <f>IF(AZ104=5,G104,0)</f>
        <v>0</v>
      </c>
      <c r="CA104" s="247">
        <v>12</v>
      </c>
      <c r="CB104" s="247">
        <v>0</v>
      </c>
    </row>
    <row r="105" spans="1:15" ht="21">
      <c r="A105" s="256"/>
      <c r="B105" s="257"/>
      <c r="C105" s="546" t="s">
        <v>1093</v>
      </c>
      <c r="D105" s="547"/>
      <c r="E105" s="547"/>
      <c r="F105" s="547"/>
      <c r="G105" s="548"/>
      <c r="I105" s="258"/>
      <c r="K105" s="258"/>
      <c r="L105" s="259" t="s">
        <v>1093</v>
      </c>
      <c r="O105" s="247">
        <v>3</v>
      </c>
    </row>
    <row r="106" spans="1:57" ht="12.75">
      <c r="A106" s="266"/>
      <c r="B106" s="267" t="s">
        <v>99</v>
      </c>
      <c r="C106" s="268" t="s">
        <v>1084</v>
      </c>
      <c r="D106" s="269"/>
      <c r="E106" s="270"/>
      <c r="F106" s="271"/>
      <c r="G106" s="272">
        <f>SUM(G99:G105)</f>
        <v>0</v>
      </c>
      <c r="H106" s="273"/>
      <c r="I106" s="274">
        <f>SUM(I99:I105)</f>
        <v>4.755828</v>
      </c>
      <c r="J106" s="273"/>
      <c r="K106" s="274">
        <f>SUM(K99:K105)</f>
        <v>0</v>
      </c>
      <c r="O106" s="247">
        <v>4</v>
      </c>
      <c r="BA106" s="275">
        <f>SUM(BA99:BA105)</f>
        <v>0</v>
      </c>
      <c r="BB106" s="275">
        <f>SUM(BB99:BB105)</f>
        <v>0</v>
      </c>
      <c r="BC106" s="275">
        <f>SUM(BC99:BC105)</f>
        <v>0</v>
      </c>
      <c r="BD106" s="275">
        <f>SUM(BD99:BD105)</f>
        <v>0</v>
      </c>
      <c r="BE106" s="275">
        <f>SUM(BE99:BE105)</f>
        <v>0</v>
      </c>
    </row>
    <row r="107" spans="1:15" ht="12.75">
      <c r="A107" s="237" t="s">
        <v>95</v>
      </c>
      <c r="B107" s="238" t="s">
        <v>575</v>
      </c>
      <c r="C107" s="239" t="s">
        <v>576</v>
      </c>
      <c r="D107" s="240"/>
      <c r="E107" s="241"/>
      <c r="F107" s="241"/>
      <c r="G107" s="242"/>
      <c r="H107" s="243"/>
      <c r="I107" s="244"/>
      <c r="J107" s="245"/>
      <c r="K107" s="246"/>
      <c r="O107" s="247">
        <v>1</v>
      </c>
    </row>
    <row r="108" spans="1:80" ht="12.75">
      <c r="A108" s="248">
        <v>46</v>
      </c>
      <c r="B108" s="249" t="s">
        <v>1094</v>
      </c>
      <c r="C108" s="250" t="s">
        <v>1095</v>
      </c>
      <c r="D108" s="251" t="s">
        <v>214</v>
      </c>
      <c r="E108" s="252">
        <v>173.698783246</v>
      </c>
      <c r="F108" s="252"/>
      <c r="G108" s="253">
        <f>E108*F108</f>
        <v>0</v>
      </c>
      <c r="H108" s="254">
        <v>0</v>
      </c>
      <c r="I108" s="255">
        <f>E108*H108</f>
        <v>0</v>
      </c>
      <c r="J108" s="254"/>
      <c r="K108" s="255">
        <f>E108*J108</f>
        <v>0</v>
      </c>
      <c r="O108" s="247">
        <v>2</v>
      </c>
      <c r="AA108" s="220">
        <v>7</v>
      </c>
      <c r="AB108" s="220">
        <v>1</v>
      </c>
      <c r="AC108" s="220">
        <v>2</v>
      </c>
      <c r="AZ108" s="220">
        <v>1</v>
      </c>
      <c r="BA108" s="220">
        <f>IF(AZ108=1,G108,0)</f>
        <v>0</v>
      </c>
      <c r="BB108" s="220">
        <f>IF(AZ108=2,G108,0)</f>
        <v>0</v>
      </c>
      <c r="BC108" s="220">
        <f>IF(AZ108=3,G108,0)</f>
        <v>0</v>
      </c>
      <c r="BD108" s="220">
        <f>IF(AZ108=4,G108,0)</f>
        <v>0</v>
      </c>
      <c r="BE108" s="220">
        <f>IF(AZ108=5,G108,0)</f>
        <v>0</v>
      </c>
      <c r="CA108" s="247">
        <v>7</v>
      </c>
      <c r="CB108" s="247">
        <v>1</v>
      </c>
    </row>
    <row r="109" spans="1:57" ht="12.75">
      <c r="A109" s="266"/>
      <c r="B109" s="267" t="s">
        <v>99</v>
      </c>
      <c r="C109" s="268" t="s">
        <v>577</v>
      </c>
      <c r="D109" s="269"/>
      <c r="E109" s="270"/>
      <c r="F109" s="271"/>
      <c r="G109" s="272">
        <f>SUM(G107:G108)</f>
        <v>0</v>
      </c>
      <c r="H109" s="273"/>
      <c r="I109" s="274">
        <f>SUM(I107:I108)</f>
        <v>0</v>
      </c>
      <c r="J109" s="273"/>
      <c r="K109" s="274">
        <f>SUM(K107:K108)</f>
        <v>0</v>
      </c>
      <c r="O109" s="247">
        <v>4</v>
      </c>
      <c r="BA109" s="275">
        <f>SUM(BA107:BA108)</f>
        <v>0</v>
      </c>
      <c r="BB109" s="275">
        <f>SUM(BB107:BB108)</f>
        <v>0</v>
      </c>
      <c r="BC109" s="275">
        <f>SUM(BC107:BC108)</f>
        <v>0</v>
      </c>
      <c r="BD109" s="275">
        <f>SUM(BD107:BD108)</f>
        <v>0</v>
      </c>
      <c r="BE109" s="275">
        <f>SUM(BE107:BE108)</f>
        <v>0</v>
      </c>
    </row>
    <row r="110" spans="1:15" ht="12.75">
      <c r="A110" s="237" t="s">
        <v>95</v>
      </c>
      <c r="B110" s="238" t="s">
        <v>203</v>
      </c>
      <c r="C110" s="239" t="s">
        <v>204</v>
      </c>
      <c r="D110" s="240"/>
      <c r="E110" s="241"/>
      <c r="F110" s="241"/>
      <c r="G110" s="242"/>
      <c r="H110" s="243"/>
      <c r="I110" s="244"/>
      <c r="J110" s="245"/>
      <c r="K110" s="246"/>
      <c r="O110" s="247">
        <v>1</v>
      </c>
    </row>
    <row r="111" spans="1:80" ht="12.75">
      <c r="A111" s="248">
        <v>47</v>
      </c>
      <c r="B111" s="249" t="s">
        <v>1096</v>
      </c>
      <c r="C111" s="250" t="s">
        <v>1097</v>
      </c>
      <c r="D111" s="251" t="s">
        <v>201</v>
      </c>
      <c r="E111" s="252">
        <v>17.2</v>
      </c>
      <c r="F111" s="252"/>
      <c r="G111" s="253">
        <f>E111*F111</f>
        <v>0</v>
      </c>
      <c r="H111" s="254">
        <v>0</v>
      </c>
      <c r="I111" s="255">
        <f>E111*H111</f>
        <v>0</v>
      </c>
      <c r="J111" s="254">
        <v>0</v>
      </c>
      <c r="K111" s="255">
        <f>E111*J111</f>
        <v>0</v>
      </c>
      <c r="O111" s="247">
        <v>2</v>
      </c>
      <c r="AA111" s="220">
        <v>1</v>
      </c>
      <c r="AB111" s="220">
        <v>7</v>
      </c>
      <c r="AC111" s="220">
        <v>7</v>
      </c>
      <c r="AZ111" s="220">
        <v>2</v>
      </c>
      <c r="BA111" s="220">
        <f>IF(AZ111=1,G111,0)</f>
        <v>0</v>
      </c>
      <c r="BB111" s="220">
        <f>IF(AZ111=2,G111,0)</f>
        <v>0</v>
      </c>
      <c r="BC111" s="220">
        <f>IF(AZ111=3,G111,0)</f>
        <v>0</v>
      </c>
      <c r="BD111" s="220">
        <f>IF(AZ111=4,G111,0)</f>
        <v>0</v>
      </c>
      <c r="BE111" s="220">
        <f>IF(AZ111=5,G111,0)</f>
        <v>0</v>
      </c>
      <c r="CA111" s="247">
        <v>1</v>
      </c>
      <c r="CB111" s="247">
        <v>7</v>
      </c>
    </row>
    <row r="112" spans="1:15" ht="12.75">
      <c r="A112" s="256"/>
      <c r="B112" s="257"/>
      <c r="C112" s="546" t="s">
        <v>1098</v>
      </c>
      <c r="D112" s="547"/>
      <c r="E112" s="547"/>
      <c r="F112" s="547"/>
      <c r="G112" s="548"/>
      <c r="I112" s="258"/>
      <c r="K112" s="258"/>
      <c r="L112" s="259" t="s">
        <v>1098</v>
      </c>
      <c r="O112" s="247">
        <v>3</v>
      </c>
    </row>
    <row r="113" spans="1:15" ht="12.75">
      <c r="A113" s="256"/>
      <c r="B113" s="260"/>
      <c r="C113" s="539" t="s">
        <v>1099</v>
      </c>
      <c r="D113" s="540"/>
      <c r="E113" s="261">
        <v>17.2</v>
      </c>
      <c r="F113" s="262"/>
      <c r="G113" s="263"/>
      <c r="H113" s="264"/>
      <c r="I113" s="258"/>
      <c r="J113" s="265"/>
      <c r="K113" s="258"/>
      <c r="M113" s="259" t="s">
        <v>1099</v>
      </c>
      <c r="O113" s="247"/>
    </row>
    <row r="114" spans="1:80" ht="12.75">
      <c r="A114" s="248">
        <v>48</v>
      </c>
      <c r="B114" s="249" t="s">
        <v>1100</v>
      </c>
      <c r="C114" s="250" t="s">
        <v>1101</v>
      </c>
      <c r="D114" s="251" t="s">
        <v>363</v>
      </c>
      <c r="E114" s="252">
        <v>4</v>
      </c>
      <c r="F114" s="252"/>
      <c r="G114" s="253">
        <f>E114*F114</f>
        <v>0</v>
      </c>
      <c r="H114" s="254">
        <v>0</v>
      </c>
      <c r="I114" s="255">
        <f>E114*H114</f>
        <v>0</v>
      </c>
      <c r="J114" s="254">
        <v>0</v>
      </c>
      <c r="K114" s="255">
        <f>E114*J114</f>
        <v>0</v>
      </c>
      <c r="O114" s="247">
        <v>2</v>
      </c>
      <c r="AA114" s="220">
        <v>1</v>
      </c>
      <c r="AB114" s="220">
        <v>7</v>
      </c>
      <c r="AC114" s="220">
        <v>7</v>
      </c>
      <c r="AZ114" s="220">
        <v>2</v>
      </c>
      <c r="BA114" s="220">
        <f>IF(AZ114=1,G114,0)</f>
        <v>0</v>
      </c>
      <c r="BB114" s="220">
        <f>IF(AZ114=2,G114,0)</f>
        <v>0</v>
      </c>
      <c r="BC114" s="220">
        <f>IF(AZ114=3,G114,0)</f>
        <v>0</v>
      </c>
      <c r="BD114" s="220">
        <f>IF(AZ114=4,G114,0)</f>
        <v>0</v>
      </c>
      <c r="BE114" s="220">
        <f>IF(AZ114=5,G114,0)</f>
        <v>0</v>
      </c>
      <c r="CA114" s="247">
        <v>1</v>
      </c>
      <c r="CB114" s="247">
        <v>7</v>
      </c>
    </row>
    <row r="115" spans="1:80" ht="20.4">
      <c r="A115" s="248">
        <v>49</v>
      </c>
      <c r="B115" s="249" t="s">
        <v>814</v>
      </c>
      <c r="C115" s="250" t="s">
        <v>1102</v>
      </c>
      <c r="D115" s="251" t="s">
        <v>208</v>
      </c>
      <c r="E115" s="252">
        <v>14.7</v>
      </c>
      <c r="F115" s="252"/>
      <c r="G115" s="253">
        <f>E115*F115</f>
        <v>0</v>
      </c>
      <c r="H115" s="254">
        <v>0</v>
      </c>
      <c r="I115" s="255">
        <f>E115*H115</f>
        <v>0</v>
      </c>
      <c r="J115" s="254"/>
      <c r="K115" s="255">
        <f>E115*J115</f>
        <v>0</v>
      </c>
      <c r="O115" s="247">
        <v>2</v>
      </c>
      <c r="AA115" s="220">
        <v>12</v>
      </c>
      <c r="AB115" s="220">
        <v>0</v>
      </c>
      <c r="AC115" s="220">
        <v>3</v>
      </c>
      <c r="AZ115" s="220">
        <v>2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12</v>
      </c>
      <c r="CB115" s="247">
        <v>0</v>
      </c>
    </row>
    <row r="116" spans="1:15" ht="12.75">
      <c r="A116" s="256"/>
      <c r="B116" s="257"/>
      <c r="C116" s="546" t="s">
        <v>1103</v>
      </c>
      <c r="D116" s="547"/>
      <c r="E116" s="547"/>
      <c r="F116" s="547"/>
      <c r="G116" s="548"/>
      <c r="I116" s="258"/>
      <c r="K116" s="258"/>
      <c r="L116" s="259" t="s">
        <v>1103</v>
      </c>
      <c r="O116" s="247">
        <v>3</v>
      </c>
    </row>
    <row r="117" spans="1:15" ht="12.75">
      <c r="A117" s="256"/>
      <c r="B117" s="260"/>
      <c r="C117" s="539" t="s">
        <v>1104</v>
      </c>
      <c r="D117" s="540"/>
      <c r="E117" s="261">
        <v>14.7</v>
      </c>
      <c r="F117" s="262"/>
      <c r="G117" s="263"/>
      <c r="H117" s="264"/>
      <c r="I117" s="258"/>
      <c r="J117" s="265"/>
      <c r="K117" s="258"/>
      <c r="M117" s="259" t="s">
        <v>1104</v>
      </c>
      <c r="O117" s="247"/>
    </row>
    <row r="118" spans="1:80" ht="20.4">
      <c r="A118" s="248">
        <v>50</v>
      </c>
      <c r="B118" s="249" t="s">
        <v>819</v>
      </c>
      <c r="C118" s="250" t="s">
        <v>1105</v>
      </c>
      <c r="D118" s="251" t="s">
        <v>208</v>
      </c>
      <c r="E118" s="252">
        <v>19.425</v>
      </c>
      <c r="F118" s="252"/>
      <c r="G118" s="253">
        <f>E118*F118</f>
        <v>0</v>
      </c>
      <c r="H118" s="254">
        <v>0</v>
      </c>
      <c r="I118" s="255">
        <f>E118*H118</f>
        <v>0</v>
      </c>
      <c r="J118" s="254"/>
      <c r="K118" s="255">
        <f>E118*J118</f>
        <v>0</v>
      </c>
      <c r="O118" s="247">
        <v>2</v>
      </c>
      <c r="AA118" s="220">
        <v>12</v>
      </c>
      <c r="AB118" s="220">
        <v>0</v>
      </c>
      <c r="AC118" s="220">
        <v>4</v>
      </c>
      <c r="AZ118" s="220">
        <v>2</v>
      </c>
      <c r="BA118" s="220">
        <f>IF(AZ118=1,G118,0)</f>
        <v>0</v>
      </c>
      <c r="BB118" s="220">
        <f>IF(AZ118=2,G118,0)</f>
        <v>0</v>
      </c>
      <c r="BC118" s="220">
        <f>IF(AZ118=3,G118,0)</f>
        <v>0</v>
      </c>
      <c r="BD118" s="220">
        <f>IF(AZ118=4,G118,0)</f>
        <v>0</v>
      </c>
      <c r="BE118" s="220">
        <f>IF(AZ118=5,G118,0)</f>
        <v>0</v>
      </c>
      <c r="CA118" s="247">
        <v>12</v>
      </c>
      <c r="CB118" s="247">
        <v>0</v>
      </c>
    </row>
    <row r="119" spans="1:15" ht="12.75">
      <c r="A119" s="256"/>
      <c r="B119" s="257"/>
      <c r="C119" s="546" t="s">
        <v>1103</v>
      </c>
      <c r="D119" s="547"/>
      <c r="E119" s="547"/>
      <c r="F119" s="547"/>
      <c r="G119" s="548"/>
      <c r="I119" s="258"/>
      <c r="K119" s="258"/>
      <c r="L119" s="259" t="s">
        <v>1103</v>
      </c>
      <c r="O119" s="247">
        <v>3</v>
      </c>
    </row>
    <row r="120" spans="1:15" ht="12.75">
      <c r="A120" s="256"/>
      <c r="B120" s="260"/>
      <c r="C120" s="539" t="s">
        <v>1106</v>
      </c>
      <c r="D120" s="540"/>
      <c r="E120" s="261">
        <v>19.425</v>
      </c>
      <c r="F120" s="262"/>
      <c r="G120" s="263"/>
      <c r="H120" s="264"/>
      <c r="I120" s="258"/>
      <c r="J120" s="265"/>
      <c r="K120" s="258"/>
      <c r="M120" s="259" t="s">
        <v>1106</v>
      </c>
      <c r="O120" s="247"/>
    </row>
    <row r="121" spans="1:80" ht="20.4">
      <c r="A121" s="248">
        <v>51</v>
      </c>
      <c r="B121" s="249" t="s">
        <v>825</v>
      </c>
      <c r="C121" s="250" t="s">
        <v>1107</v>
      </c>
      <c r="D121" s="251" t="s">
        <v>208</v>
      </c>
      <c r="E121" s="252">
        <v>11.55</v>
      </c>
      <c r="F121" s="252"/>
      <c r="G121" s="253">
        <f>E121*F121</f>
        <v>0</v>
      </c>
      <c r="H121" s="254">
        <v>0</v>
      </c>
      <c r="I121" s="255">
        <f>E121*H121</f>
        <v>0</v>
      </c>
      <c r="J121" s="254"/>
      <c r="K121" s="255">
        <f>E121*J121</f>
        <v>0</v>
      </c>
      <c r="O121" s="247">
        <v>2</v>
      </c>
      <c r="AA121" s="220">
        <v>12</v>
      </c>
      <c r="AB121" s="220">
        <v>0</v>
      </c>
      <c r="AC121" s="220">
        <v>5</v>
      </c>
      <c r="AZ121" s="220">
        <v>2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12</v>
      </c>
      <c r="CB121" s="247">
        <v>0</v>
      </c>
    </row>
    <row r="122" spans="1:15" ht="12.75">
      <c r="A122" s="256"/>
      <c r="B122" s="257"/>
      <c r="C122" s="546" t="s">
        <v>1108</v>
      </c>
      <c r="D122" s="547"/>
      <c r="E122" s="547"/>
      <c r="F122" s="547"/>
      <c r="G122" s="548"/>
      <c r="I122" s="258"/>
      <c r="K122" s="258"/>
      <c r="L122" s="259" t="s">
        <v>1108</v>
      </c>
      <c r="O122" s="247">
        <v>3</v>
      </c>
    </row>
    <row r="123" spans="1:15" ht="12.75">
      <c r="A123" s="256"/>
      <c r="B123" s="257"/>
      <c r="C123" s="546"/>
      <c r="D123" s="547"/>
      <c r="E123" s="547"/>
      <c r="F123" s="547"/>
      <c r="G123" s="548"/>
      <c r="I123" s="258"/>
      <c r="K123" s="258"/>
      <c r="L123" s="259"/>
      <c r="O123" s="247">
        <v>3</v>
      </c>
    </row>
    <row r="124" spans="1:15" ht="12.75">
      <c r="A124" s="256"/>
      <c r="B124" s="260"/>
      <c r="C124" s="539" t="s">
        <v>1109</v>
      </c>
      <c r="D124" s="540"/>
      <c r="E124" s="261">
        <v>11.55</v>
      </c>
      <c r="F124" s="262"/>
      <c r="G124" s="263"/>
      <c r="H124" s="264"/>
      <c r="I124" s="258"/>
      <c r="J124" s="265"/>
      <c r="K124" s="258"/>
      <c r="M124" s="259" t="s">
        <v>1109</v>
      </c>
      <c r="O124" s="247"/>
    </row>
    <row r="125" spans="1:80" ht="12.75">
      <c r="A125" s="248">
        <v>52</v>
      </c>
      <c r="B125" s="249" t="s">
        <v>1110</v>
      </c>
      <c r="C125" s="250" t="s">
        <v>1111</v>
      </c>
      <c r="D125" s="251" t="s">
        <v>201</v>
      </c>
      <c r="E125" s="252">
        <v>18.06</v>
      </c>
      <c r="F125" s="252"/>
      <c r="G125" s="253">
        <f>E125*F125</f>
        <v>0</v>
      </c>
      <c r="H125" s="254">
        <v>0.0016</v>
      </c>
      <c r="I125" s="255">
        <f>E125*H125</f>
        <v>0.028895999999999998</v>
      </c>
      <c r="J125" s="254"/>
      <c r="K125" s="255">
        <f>E125*J125</f>
        <v>0</v>
      </c>
      <c r="O125" s="247">
        <v>2</v>
      </c>
      <c r="AA125" s="220">
        <v>3</v>
      </c>
      <c r="AB125" s="220">
        <v>7</v>
      </c>
      <c r="AC125" s="220">
        <v>313271105</v>
      </c>
      <c r="AZ125" s="220">
        <v>2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3</v>
      </c>
      <c r="CB125" s="247">
        <v>7</v>
      </c>
    </row>
    <row r="126" spans="1:15" ht="12.75">
      <c r="A126" s="256"/>
      <c r="B126" s="260"/>
      <c r="C126" s="539" t="s">
        <v>1112</v>
      </c>
      <c r="D126" s="540"/>
      <c r="E126" s="261">
        <v>18.06</v>
      </c>
      <c r="F126" s="262"/>
      <c r="G126" s="263"/>
      <c r="H126" s="264"/>
      <c r="I126" s="258"/>
      <c r="J126" s="265"/>
      <c r="K126" s="258"/>
      <c r="M126" s="259" t="s">
        <v>1112</v>
      </c>
      <c r="O126" s="247"/>
    </row>
    <row r="127" spans="1:80" ht="12.75">
      <c r="A127" s="248">
        <v>53</v>
      </c>
      <c r="B127" s="249" t="s">
        <v>1113</v>
      </c>
      <c r="C127" s="250" t="s">
        <v>1114</v>
      </c>
      <c r="D127" s="251" t="s">
        <v>201</v>
      </c>
      <c r="E127" s="252">
        <v>54.18</v>
      </c>
      <c r="F127" s="252"/>
      <c r="G127" s="253">
        <f>E127*F127</f>
        <v>0</v>
      </c>
      <c r="H127" s="254">
        <v>0</v>
      </c>
      <c r="I127" s="255">
        <f>E127*H127</f>
        <v>0</v>
      </c>
      <c r="J127" s="254"/>
      <c r="K127" s="255">
        <f>E127*J127</f>
        <v>0</v>
      </c>
      <c r="O127" s="247">
        <v>2</v>
      </c>
      <c r="AA127" s="220">
        <v>3</v>
      </c>
      <c r="AB127" s="220">
        <v>7</v>
      </c>
      <c r="AC127" s="220">
        <v>31478210</v>
      </c>
      <c r="AZ127" s="220">
        <v>2</v>
      </c>
      <c r="BA127" s="220">
        <f>IF(AZ127=1,G127,0)</f>
        <v>0</v>
      </c>
      <c r="BB127" s="220">
        <f>IF(AZ127=2,G127,0)</f>
        <v>0</v>
      </c>
      <c r="BC127" s="220">
        <f>IF(AZ127=3,G127,0)</f>
        <v>0</v>
      </c>
      <c r="BD127" s="220">
        <f>IF(AZ127=4,G127,0)</f>
        <v>0</v>
      </c>
      <c r="BE127" s="220">
        <f>IF(AZ127=5,G127,0)</f>
        <v>0</v>
      </c>
      <c r="CA127" s="247">
        <v>3</v>
      </c>
      <c r="CB127" s="247">
        <v>7</v>
      </c>
    </row>
    <row r="128" spans="1:15" ht="12.75">
      <c r="A128" s="256"/>
      <c r="B128" s="260"/>
      <c r="C128" s="539" t="s">
        <v>1115</v>
      </c>
      <c r="D128" s="540"/>
      <c r="E128" s="261">
        <v>54.18</v>
      </c>
      <c r="F128" s="262"/>
      <c r="G128" s="263"/>
      <c r="H128" s="264"/>
      <c r="I128" s="258"/>
      <c r="J128" s="265"/>
      <c r="K128" s="258"/>
      <c r="M128" s="259" t="s">
        <v>1115</v>
      </c>
      <c r="O128" s="247"/>
    </row>
    <row r="129" spans="1:80" ht="12.75">
      <c r="A129" s="248">
        <v>54</v>
      </c>
      <c r="B129" s="249" t="s">
        <v>1116</v>
      </c>
      <c r="C129" s="250" t="s">
        <v>1117</v>
      </c>
      <c r="D129" s="251" t="s">
        <v>363</v>
      </c>
      <c r="E129" s="252">
        <v>1</v>
      </c>
      <c r="F129" s="252"/>
      <c r="G129" s="253">
        <f>E129*F129</f>
        <v>0</v>
      </c>
      <c r="H129" s="254">
        <v>0</v>
      </c>
      <c r="I129" s="255">
        <f>E129*H129</f>
        <v>0</v>
      </c>
      <c r="J129" s="254"/>
      <c r="K129" s="255">
        <f>E129*J129</f>
        <v>0</v>
      </c>
      <c r="O129" s="247">
        <v>2</v>
      </c>
      <c r="AA129" s="220">
        <v>3</v>
      </c>
      <c r="AB129" s="220">
        <v>7</v>
      </c>
      <c r="AC129" s="220">
        <v>31479010</v>
      </c>
      <c r="AZ129" s="220">
        <v>2</v>
      </c>
      <c r="BA129" s="220">
        <f>IF(AZ129=1,G129,0)</f>
        <v>0</v>
      </c>
      <c r="BB129" s="220">
        <f>IF(AZ129=2,G129,0)</f>
        <v>0</v>
      </c>
      <c r="BC129" s="220">
        <f>IF(AZ129=3,G129,0)</f>
        <v>0</v>
      </c>
      <c r="BD129" s="220">
        <f>IF(AZ129=4,G129,0)</f>
        <v>0</v>
      </c>
      <c r="BE129" s="220">
        <f>IF(AZ129=5,G129,0)</f>
        <v>0</v>
      </c>
      <c r="CA129" s="247">
        <v>3</v>
      </c>
      <c r="CB129" s="247">
        <v>7</v>
      </c>
    </row>
    <row r="130" spans="1:80" ht="20.4">
      <c r="A130" s="248">
        <v>55</v>
      </c>
      <c r="B130" s="249" t="s">
        <v>1118</v>
      </c>
      <c r="C130" s="250" t="s">
        <v>1119</v>
      </c>
      <c r="D130" s="251" t="s">
        <v>363</v>
      </c>
      <c r="E130" s="252">
        <v>4</v>
      </c>
      <c r="F130" s="252"/>
      <c r="G130" s="253">
        <f>E130*F130</f>
        <v>0</v>
      </c>
      <c r="H130" s="254">
        <v>0.0632</v>
      </c>
      <c r="I130" s="255">
        <f>E130*H130</f>
        <v>0.2528</v>
      </c>
      <c r="J130" s="254"/>
      <c r="K130" s="255">
        <f>E130*J130</f>
        <v>0</v>
      </c>
      <c r="O130" s="247">
        <v>2</v>
      </c>
      <c r="AA130" s="220">
        <v>3</v>
      </c>
      <c r="AB130" s="220">
        <v>7</v>
      </c>
      <c r="AC130" s="220" t="s">
        <v>1118</v>
      </c>
      <c r="AZ130" s="220">
        <v>2</v>
      </c>
      <c r="BA130" s="220">
        <f>IF(AZ130=1,G130,0)</f>
        <v>0</v>
      </c>
      <c r="BB130" s="220">
        <f>IF(AZ130=2,G130,0)</f>
        <v>0</v>
      </c>
      <c r="BC130" s="220">
        <f>IF(AZ130=3,G130,0)</f>
        <v>0</v>
      </c>
      <c r="BD130" s="220">
        <f>IF(AZ130=4,G130,0)</f>
        <v>0</v>
      </c>
      <c r="BE130" s="220">
        <f>IF(AZ130=5,G130,0)</f>
        <v>0</v>
      </c>
      <c r="CA130" s="247">
        <v>3</v>
      </c>
      <c r="CB130" s="247">
        <v>7</v>
      </c>
    </row>
    <row r="131" spans="1:80" ht="12.75">
      <c r="A131" s="248">
        <v>56</v>
      </c>
      <c r="B131" s="249" t="s">
        <v>1120</v>
      </c>
      <c r="C131" s="250" t="s">
        <v>1121</v>
      </c>
      <c r="D131" s="251" t="s">
        <v>363</v>
      </c>
      <c r="E131" s="252">
        <v>24</v>
      </c>
      <c r="F131" s="252"/>
      <c r="G131" s="253">
        <f>E131*F131</f>
        <v>0</v>
      </c>
      <c r="H131" s="254">
        <v>0.0134</v>
      </c>
      <c r="I131" s="255">
        <f>E131*H131</f>
        <v>0.3216</v>
      </c>
      <c r="J131" s="254"/>
      <c r="K131" s="255">
        <f>E131*J131</f>
        <v>0</v>
      </c>
      <c r="O131" s="247">
        <v>2</v>
      </c>
      <c r="AA131" s="220">
        <v>3</v>
      </c>
      <c r="AB131" s="220">
        <v>7</v>
      </c>
      <c r="AC131" s="220" t="s">
        <v>1120</v>
      </c>
      <c r="AZ131" s="220">
        <v>2</v>
      </c>
      <c r="BA131" s="220">
        <f>IF(AZ131=1,G131,0)</f>
        <v>0</v>
      </c>
      <c r="BB131" s="220">
        <f>IF(AZ131=2,G131,0)</f>
        <v>0</v>
      </c>
      <c r="BC131" s="220">
        <f>IF(AZ131=3,G131,0)</f>
        <v>0</v>
      </c>
      <c r="BD131" s="220">
        <f>IF(AZ131=4,G131,0)</f>
        <v>0</v>
      </c>
      <c r="BE131" s="220">
        <f>IF(AZ131=5,G131,0)</f>
        <v>0</v>
      </c>
      <c r="CA131" s="247">
        <v>3</v>
      </c>
      <c r="CB131" s="247">
        <v>7</v>
      </c>
    </row>
    <row r="132" spans="1:80" ht="12.75">
      <c r="A132" s="248">
        <v>57</v>
      </c>
      <c r="B132" s="249" t="s">
        <v>1122</v>
      </c>
      <c r="C132" s="250" t="s">
        <v>1123</v>
      </c>
      <c r="D132" s="251" t="s">
        <v>363</v>
      </c>
      <c r="E132" s="252">
        <v>1</v>
      </c>
      <c r="F132" s="252"/>
      <c r="G132" s="253">
        <f>E132*F132</f>
        <v>0</v>
      </c>
      <c r="H132" s="254">
        <v>0.0196</v>
      </c>
      <c r="I132" s="255">
        <f>E132*H132</f>
        <v>0.0196</v>
      </c>
      <c r="J132" s="254"/>
      <c r="K132" s="255">
        <f>E132*J132</f>
        <v>0</v>
      </c>
      <c r="O132" s="247">
        <v>2</v>
      </c>
      <c r="AA132" s="220">
        <v>3</v>
      </c>
      <c r="AB132" s="220">
        <v>7</v>
      </c>
      <c r="AC132" s="220" t="s">
        <v>1122</v>
      </c>
      <c r="AZ132" s="220">
        <v>2</v>
      </c>
      <c r="BA132" s="220">
        <f>IF(AZ132=1,G132,0)</f>
        <v>0</v>
      </c>
      <c r="BB132" s="220">
        <f>IF(AZ132=2,G132,0)</f>
        <v>0</v>
      </c>
      <c r="BC132" s="220">
        <f>IF(AZ132=3,G132,0)</f>
        <v>0</v>
      </c>
      <c r="BD132" s="220">
        <f>IF(AZ132=4,G132,0)</f>
        <v>0</v>
      </c>
      <c r="BE132" s="220">
        <f>IF(AZ132=5,G132,0)</f>
        <v>0</v>
      </c>
      <c r="CA132" s="247">
        <v>3</v>
      </c>
      <c r="CB132" s="247">
        <v>7</v>
      </c>
    </row>
    <row r="133" spans="1:80" ht="12.75">
      <c r="A133" s="248">
        <v>58</v>
      </c>
      <c r="B133" s="249" t="s">
        <v>1124</v>
      </c>
      <c r="C133" s="250" t="s">
        <v>860</v>
      </c>
      <c r="D133" s="251" t="s">
        <v>214</v>
      </c>
      <c r="E133" s="252">
        <v>0.622896</v>
      </c>
      <c r="F133" s="252"/>
      <c r="G133" s="253">
        <f>E133*F133</f>
        <v>0</v>
      </c>
      <c r="H133" s="254">
        <v>0</v>
      </c>
      <c r="I133" s="255">
        <f>E133*H133</f>
        <v>0</v>
      </c>
      <c r="J133" s="254"/>
      <c r="K133" s="255">
        <f>E133*J133</f>
        <v>0</v>
      </c>
      <c r="O133" s="247">
        <v>2</v>
      </c>
      <c r="AA133" s="220">
        <v>7</v>
      </c>
      <c r="AB133" s="220">
        <v>1001</v>
      </c>
      <c r="AC133" s="220">
        <v>5</v>
      </c>
      <c r="AZ133" s="220">
        <v>2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7</v>
      </c>
      <c r="CB133" s="247">
        <v>1001</v>
      </c>
    </row>
    <row r="134" spans="1:57" ht="12.75">
      <c r="A134" s="266"/>
      <c r="B134" s="267" t="s">
        <v>99</v>
      </c>
      <c r="C134" s="268" t="s">
        <v>205</v>
      </c>
      <c r="D134" s="269"/>
      <c r="E134" s="270"/>
      <c r="F134" s="271"/>
      <c r="G134" s="272">
        <f>SUM(G110:G133)</f>
        <v>0</v>
      </c>
      <c r="H134" s="273"/>
      <c r="I134" s="274">
        <f>SUM(I110:I133)</f>
        <v>0.622896</v>
      </c>
      <c r="J134" s="273"/>
      <c r="K134" s="274">
        <f>SUM(K110:K133)</f>
        <v>0</v>
      </c>
      <c r="O134" s="247">
        <v>4</v>
      </c>
      <c r="BA134" s="275">
        <f>SUM(BA110:BA133)</f>
        <v>0</v>
      </c>
      <c r="BB134" s="275">
        <f>SUM(BB110:BB133)</f>
        <v>0</v>
      </c>
      <c r="BC134" s="275">
        <f>SUM(BC110:BC133)</f>
        <v>0</v>
      </c>
      <c r="BD134" s="275">
        <f>SUM(BD110:BD133)</f>
        <v>0</v>
      </c>
      <c r="BE134" s="275">
        <f>SUM(BE110:BE133)</f>
        <v>0</v>
      </c>
    </row>
    <row r="135" spans="1:15" ht="12.75">
      <c r="A135" s="237" t="s">
        <v>95</v>
      </c>
      <c r="B135" s="238" t="s">
        <v>209</v>
      </c>
      <c r="C135" s="239" t="s">
        <v>210</v>
      </c>
      <c r="D135" s="240"/>
      <c r="E135" s="241"/>
      <c r="F135" s="241"/>
      <c r="G135" s="242"/>
      <c r="H135" s="243"/>
      <c r="I135" s="244"/>
      <c r="J135" s="245"/>
      <c r="K135" s="246"/>
      <c r="O135" s="247">
        <v>1</v>
      </c>
    </row>
    <row r="136" spans="1:80" ht="12.75">
      <c r="A136" s="248">
        <v>59</v>
      </c>
      <c r="B136" s="249" t="s">
        <v>212</v>
      </c>
      <c r="C136" s="250" t="s">
        <v>213</v>
      </c>
      <c r="D136" s="251" t="s">
        <v>214</v>
      </c>
      <c r="E136" s="252">
        <v>1.0263</v>
      </c>
      <c r="F136" s="252"/>
      <c r="G136" s="253">
        <f>E136*F136</f>
        <v>0</v>
      </c>
      <c r="H136" s="254">
        <v>0</v>
      </c>
      <c r="I136" s="255">
        <f>E136*H136</f>
        <v>0</v>
      </c>
      <c r="J136" s="254"/>
      <c r="K136" s="255">
        <f>E136*J136</f>
        <v>0</v>
      </c>
      <c r="O136" s="247">
        <v>2</v>
      </c>
      <c r="AA136" s="220">
        <v>8</v>
      </c>
      <c r="AB136" s="220">
        <v>0</v>
      </c>
      <c r="AC136" s="220">
        <v>3</v>
      </c>
      <c r="AZ136" s="220">
        <v>1</v>
      </c>
      <c r="BA136" s="220">
        <f>IF(AZ136=1,G136,0)</f>
        <v>0</v>
      </c>
      <c r="BB136" s="220">
        <f>IF(AZ136=2,G136,0)</f>
        <v>0</v>
      </c>
      <c r="BC136" s="220">
        <f>IF(AZ136=3,G136,0)</f>
        <v>0</v>
      </c>
      <c r="BD136" s="220">
        <f>IF(AZ136=4,G136,0)</f>
        <v>0</v>
      </c>
      <c r="BE136" s="220">
        <f>IF(AZ136=5,G136,0)</f>
        <v>0</v>
      </c>
      <c r="CA136" s="247">
        <v>8</v>
      </c>
      <c r="CB136" s="247">
        <v>0</v>
      </c>
    </row>
    <row r="137" spans="1:80" ht="12.75">
      <c r="A137" s="248">
        <v>60</v>
      </c>
      <c r="B137" s="249" t="s">
        <v>215</v>
      </c>
      <c r="C137" s="250" t="s">
        <v>216</v>
      </c>
      <c r="D137" s="251" t="s">
        <v>214</v>
      </c>
      <c r="E137" s="252">
        <v>14.3682</v>
      </c>
      <c r="F137" s="252"/>
      <c r="G137" s="253">
        <f>E137*F137</f>
        <v>0</v>
      </c>
      <c r="H137" s="254">
        <v>0</v>
      </c>
      <c r="I137" s="255">
        <f>E137*H137</f>
        <v>0</v>
      </c>
      <c r="J137" s="254"/>
      <c r="K137" s="255">
        <f>E137*J137</f>
        <v>0</v>
      </c>
      <c r="O137" s="247">
        <v>2</v>
      </c>
      <c r="AA137" s="220">
        <v>8</v>
      </c>
      <c r="AB137" s="220">
        <v>0</v>
      </c>
      <c r="AC137" s="220">
        <v>3</v>
      </c>
      <c r="AZ137" s="220">
        <v>1</v>
      </c>
      <c r="BA137" s="220">
        <f>IF(AZ137=1,G137,0)</f>
        <v>0</v>
      </c>
      <c r="BB137" s="220">
        <f>IF(AZ137=2,G137,0)</f>
        <v>0</v>
      </c>
      <c r="BC137" s="220">
        <f>IF(AZ137=3,G137,0)</f>
        <v>0</v>
      </c>
      <c r="BD137" s="220">
        <f>IF(AZ137=4,G137,0)</f>
        <v>0</v>
      </c>
      <c r="BE137" s="220">
        <f>IF(AZ137=5,G137,0)</f>
        <v>0</v>
      </c>
      <c r="CA137" s="247">
        <v>8</v>
      </c>
      <c r="CB137" s="247">
        <v>0</v>
      </c>
    </row>
    <row r="138" spans="1:80" ht="12.75">
      <c r="A138" s="248">
        <v>61</v>
      </c>
      <c r="B138" s="249" t="s">
        <v>219</v>
      </c>
      <c r="C138" s="250" t="s">
        <v>220</v>
      </c>
      <c r="D138" s="251" t="s">
        <v>214</v>
      </c>
      <c r="E138" s="252">
        <v>1.0263</v>
      </c>
      <c r="F138" s="252"/>
      <c r="G138" s="253">
        <f>E138*F138</f>
        <v>0</v>
      </c>
      <c r="H138" s="254">
        <v>0</v>
      </c>
      <c r="I138" s="255">
        <f>E138*H138</f>
        <v>0</v>
      </c>
      <c r="J138" s="254"/>
      <c r="K138" s="255">
        <f>E138*J138</f>
        <v>0</v>
      </c>
      <c r="O138" s="247">
        <v>2</v>
      </c>
      <c r="AA138" s="220">
        <v>8</v>
      </c>
      <c r="AB138" s="220">
        <v>0</v>
      </c>
      <c r="AC138" s="220">
        <v>3</v>
      </c>
      <c r="AZ138" s="220">
        <v>1</v>
      </c>
      <c r="BA138" s="220">
        <f>IF(AZ138=1,G138,0)</f>
        <v>0</v>
      </c>
      <c r="BB138" s="220">
        <f>IF(AZ138=2,G138,0)</f>
        <v>0</v>
      </c>
      <c r="BC138" s="220">
        <f>IF(AZ138=3,G138,0)</f>
        <v>0</v>
      </c>
      <c r="BD138" s="220">
        <f>IF(AZ138=4,G138,0)</f>
        <v>0</v>
      </c>
      <c r="BE138" s="220">
        <f>IF(AZ138=5,G138,0)</f>
        <v>0</v>
      </c>
      <c r="CA138" s="247">
        <v>8</v>
      </c>
      <c r="CB138" s="247">
        <v>0</v>
      </c>
    </row>
    <row r="139" spans="1:80" ht="12.75">
      <c r="A139" s="248">
        <v>62</v>
      </c>
      <c r="B139" s="249" t="s">
        <v>1125</v>
      </c>
      <c r="C139" s="250" t="s">
        <v>1126</v>
      </c>
      <c r="D139" s="251" t="s">
        <v>214</v>
      </c>
      <c r="E139" s="252">
        <v>1.0263</v>
      </c>
      <c r="F139" s="252"/>
      <c r="G139" s="253">
        <f>E139*F139</f>
        <v>0</v>
      </c>
      <c r="H139" s="254">
        <v>0</v>
      </c>
      <c r="I139" s="255">
        <f>E139*H139</f>
        <v>0</v>
      </c>
      <c r="J139" s="254"/>
      <c r="K139" s="255">
        <f>E139*J139</f>
        <v>0</v>
      </c>
      <c r="O139" s="247">
        <v>2</v>
      </c>
      <c r="AA139" s="220">
        <v>8</v>
      </c>
      <c r="AB139" s="220">
        <v>0</v>
      </c>
      <c r="AC139" s="220">
        <v>3</v>
      </c>
      <c r="AZ139" s="220">
        <v>1</v>
      </c>
      <c r="BA139" s="220">
        <f>IF(AZ139=1,G139,0)</f>
        <v>0</v>
      </c>
      <c r="BB139" s="220">
        <f>IF(AZ139=2,G139,0)</f>
        <v>0</v>
      </c>
      <c r="BC139" s="220">
        <f>IF(AZ139=3,G139,0)</f>
        <v>0</v>
      </c>
      <c r="BD139" s="220">
        <f>IF(AZ139=4,G139,0)</f>
        <v>0</v>
      </c>
      <c r="BE139" s="220">
        <f>IF(AZ139=5,G139,0)</f>
        <v>0</v>
      </c>
      <c r="CA139" s="247">
        <v>8</v>
      </c>
      <c r="CB139" s="247">
        <v>0</v>
      </c>
    </row>
    <row r="140" spans="1:57" ht="12.75">
      <c r="A140" s="266"/>
      <c r="B140" s="267" t="s">
        <v>99</v>
      </c>
      <c r="C140" s="268" t="s">
        <v>211</v>
      </c>
      <c r="D140" s="269"/>
      <c r="E140" s="270"/>
      <c r="F140" s="271"/>
      <c r="G140" s="272">
        <f>SUM(G135:G139)</f>
        <v>0</v>
      </c>
      <c r="H140" s="273"/>
      <c r="I140" s="274">
        <f>SUM(I135:I139)</f>
        <v>0</v>
      </c>
      <c r="J140" s="273"/>
      <c r="K140" s="274">
        <f>SUM(K135:K139)</f>
        <v>0</v>
      </c>
      <c r="O140" s="247">
        <v>4</v>
      </c>
      <c r="BA140" s="275">
        <f>SUM(BA135:BA139)</f>
        <v>0</v>
      </c>
      <c r="BB140" s="275">
        <f>SUM(BB135:BB139)</f>
        <v>0</v>
      </c>
      <c r="BC140" s="275">
        <f>SUM(BC135:BC139)</f>
        <v>0</v>
      </c>
      <c r="BD140" s="275">
        <f>SUM(BD135:BD139)</f>
        <v>0</v>
      </c>
      <c r="BE140" s="275">
        <f>SUM(BE135:BE139)</f>
        <v>0</v>
      </c>
    </row>
    <row r="141" ht="12.75">
      <c r="E141" s="220"/>
    </row>
    <row r="142" ht="12.75">
      <c r="E142" s="220"/>
    </row>
    <row r="143" ht="12.75">
      <c r="E143" s="220"/>
    </row>
    <row r="144" ht="12.75">
      <c r="E144" s="220"/>
    </row>
    <row r="145" ht="12.75">
      <c r="E145" s="220"/>
    </row>
    <row r="146" ht="12.75">
      <c r="E146" s="220"/>
    </row>
    <row r="147" ht="12.75">
      <c r="E147" s="220"/>
    </row>
    <row r="148" ht="12.75">
      <c r="E148" s="220"/>
    </row>
    <row r="149" ht="12.75">
      <c r="E149" s="220"/>
    </row>
    <row r="150" ht="12.75">
      <c r="E150" s="220"/>
    </row>
    <row r="151" ht="12.75">
      <c r="E151" s="220"/>
    </row>
    <row r="152" ht="12.75">
      <c r="E152" s="220"/>
    </row>
    <row r="153" ht="12.75">
      <c r="E153" s="220"/>
    </row>
    <row r="154" ht="12.75">
      <c r="E154" s="220"/>
    </row>
    <row r="155" ht="12.75">
      <c r="E155" s="220"/>
    </row>
    <row r="156" ht="12.75">
      <c r="E156" s="220"/>
    </row>
    <row r="157" ht="12.75">
      <c r="E157" s="220"/>
    </row>
    <row r="158" ht="12.75">
      <c r="E158" s="220"/>
    </row>
    <row r="159" ht="12.75">
      <c r="E159" s="220"/>
    </row>
    <row r="160" ht="12.75">
      <c r="E160" s="220"/>
    </row>
    <row r="161" ht="12.75">
      <c r="E161" s="220"/>
    </row>
    <row r="162" ht="12.75">
      <c r="E162" s="220"/>
    </row>
    <row r="163" ht="12.75">
      <c r="E163" s="220"/>
    </row>
    <row r="164" spans="1:7" ht="12.75">
      <c r="A164" s="265"/>
      <c r="B164" s="265"/>
      <c r="C164" s="265"/>
      <c r="D164" s="265"/>
      <c r="E164" s="265"/>
      <c r="F164" s="265"/>
      <c r="G164" s="265"/>
    </row>
    <row r="165" spans="1:7" ht="12.75">
      <c r="A165" s="265"/>
      <c r="B165" s="265"/>
      <c r="C165" s="265"/>
      <c r="D165" s="265"/>
      <c r="E165" s="265"/>
      <c r="F165" s="265"/>
      <c r="G165" s="265"/>
    </row>
    <row r="166" spans="1:7" ht="12.75">
      <c r="A166" s="265"/>
      <c r="B166" s="265"/>
      <c r="C166" s="265"/>
      <c r="D166" s="265"/>
      <c r="E166" s="265"/>
      <c r="F166" s="265"/>
      <c r="G166" s="265"/>
    </row>
    <row r="167" spans="1:7" ht="12.75">
      <c r="A167" s="265"/>
      <c r="B167" s="265"/>
      <c r="C167" s="265"/>
      <c r="D167" s="265"/>
      <c r="E167" s="265"/>
      <c r="F167" s="265"/>
      <c r="G167" s="265"/>
    </row>
    <row r="168" ht="12.75">
      <c r="E168" s="220"/>
    </row>
    <row r="169" ht="12.75">
      <c r="E169" s="220"/>
    </row>
    <row r="170" ht="12.75">
      <c r="E170" s="220"/>
    </row>
    <row r="171" ht="12.75">
      <c r="E171" s="220"/>
    </row>
    <row r="172" ht="12.75">
      <c r="E172" s="220"/>
    </row>
    <row r="173" ht="12.75">
      <c r="E173" s="220"/>
    </row>
    <row r="174" ht="12.75">
      <c r="E174" s="220"/>
    </row>
    <row r="175" ht="12.75">
      <c r="E175" s="220"/>
    </row>
    <row r="176" ht="12.75">
      <c r="E176" s="220"/>
    </row>
    <row r="177" ht="12.75">
      <c r="E177" s="220"/>
    </row>
    <row r="178" ht="12.75">
      <c r="E178" s="220"/>
    </row>
    <row r="179" ht="12.75">
      <c r="E179" s="220"/>
    </row>
    <row r="180" ht="12.75">
      <c r="E180" s="220"/>
    </row>
    <row r="181" ht="12.75">
      <c r="E181" s="220"/>
    </row>
    <row r="182" ht="12.75">
      <c r="E182" s="220"/>
    </row>
    <row r="183" ht="12.75">
      <c r="E183" s="220"/>
    </row>
    <row r="184" ht="12.75">
      <c r="E184" s="220"/>
    </row>
    <row r="185" ht="12.75">
      <c r="E185" s="220"/>
    </row>
    <row r="186" ht="12.75">
      <c r="E186" s="220"/>
    </row>
    <row r="187" ht="12.75">
      <c r="E187" s="220"/>
    </row>
    <row r="188" ht="12.75">
      <c r="E188" s="220"/>
    </row>
    <row r="189" ht="12.75">
      <c r="E189" s="220"/>
    </row>
    <row r="190" ht="12.75">
      <c r="E190" s="220"/>
    </row>
    <row r="191" ht="12.75">
      <c r="E191" s="220"/>
    </row>
    <row r="192" ht="12.75">
      <c r="E192" s="220"/>
    </row>
    <row r="193" ht="12.75">
      <c r="E193" s="220"/>
    </row>
    <row r="194" ht="12.75">
      <c r="E194" s="220"/>
    </row>
    <row r="195" ht="12.75">
      <c r="E195" s="220"/>
    </row>
    <row r="196" ht="12.75">
      <c r="E196" s="220"/>
    </row>
    <row r="197" ht="12.75">
      <c r="E197" s="220"/>
    </row>
    <row r="198" ht="12.75">
      <c r="E198" s="220"/>
    </row>
    <row r="199" spans="1:2" ht="12.75">
      <c r="A199" s="276"/>
      <c r="B199" s="276"/>
    </row>
    <row r="200" spans="1:7" ht="12.75">
      <c r="A200" s="265"/>
      <c r="B200" s="265"/>
      <c r="C200" s="277"/>
      <c r="D200" s="277"/>
      <c r="E200" s="278"/>
      <c r="F200" s="277"/>
      <c r="G200" s="279"/>
    </row>
    <row r="201" spans="1:7" ht="12.75">
      <c r="A201" s="280"/>
      <c r="B201" s="280"/>
      <c r="C201" s="265"/>
      <c r="D201" s="265"/>
      <c r="E201" s="281"/>
      <c r="F201" s="265"/>
      <c r="G201" s="265"/>
    </row>
    <row r="202" spans="1:7" ht="12.75">
      <c r="A202" s="265"/>
      <c r="B202" s="265"/>
      <c r="C202" s="265"/>
      <c r="D202" s="265"/>
      <c r="E202" s="281"/>
      <c r="F202" s="265"/>
      <c r="G202" s="265"/>
    </row>
    <row r="203" spans="1:7" ht="12.75">
      <c r="A203" s="265"/>
      <c r="B203" s="265"/>
      <c r="C203" s="265"/>
      <c r="D203" s="265"/>
      <c r="E203" s="281"/>
      <c r="F203" s="265"/>
      <c r="G203" s="265"/>
    </row>
    <row r="204" spans="1:7" ht="12.75">
      <c r="A204" s="265"/>
      <c r="B204" s="265"/>
      <c r="C204" s="265"/>
      <c r="D204" s="265"/>
      <c r="E204" s="281"/>
      <c r="F204" s="265"/>
      <c r="G204" s="265"/>
    </row>
    <row r="205" spans="1:7" ht="12.75">
      <c r="A205" s="265"/>
      <c r="B205" s="265"/>
      <c r="C205" s="265"/>
      <c r="D205" s="265"/>
      <c r="E205" s="281"/>
      <c r="F205" s="265"/>
      <c r="G205" s="265"/>
    </row>
    <row r="206" spans="1:7" ht="12.75">
      <c r="A206" s="265"/>
      <c r="B206" s="265"/>
      <c r="C206" s="265"/>
      <c r="D206" s="265"/>
      <c r="E206" s="281"/>
      <c r="F206" s="265"/>
      <c r="G206" s="265"/>
    </row>
    <row r="207" spans="1:7" ht="12.75">
      <c r="A207" s="265"/>
      <c r="B207" s="265"/>
      <c r="C207" s="265"/>
      <c r="D207" s="265"/>
      <c r="E207" s="281"/>
      <c r="F207" s="265"/>
      <c r="G207" s="265"/>
    </row>
    <row r="208" spans="1:7" ht="12.75">
      <c r="A208" s="265"/>
      <c r="B208" s="265"/>
      <c r="C208" s="265"/>
      <c r="D208" s="265"/>
      <c r="E208" s="281"/>
      <c r="F208" s="265"/>
      <c r="G208" s="265"/>
    </row>
    <row r="209" spans="1:7" ht="12.75">
      <c r="A209" s="265"/>
      <c r="B209" s="265"/>
      <c r="C209" s="265"/>
      <c r="D209" s="265"/>
      <c r="E209" s="281"/>
      <c r="F209" s="265"/>
      <c r="G209" s="265"/>
    </row>
    <row r="210" spans="1:7" ht="12.75">
      <c r="A210" s="265"/>
      <c r="B210" s="265"/>
      <c r="C210" s="265"/>
      <c r="D210" s="265"/>
      <c r="E210" s="281"/>
      <c r="F210" s="265"/>
      <c r="G210" s="265"/>
    </row>
    <row r="211" spans="1:7" ht="12.75">
      <c r="A211" s="265"/>
      <c r="B211" s="265"/>
      <c r="C211" s="265"/>
      <c r="D211" s="265"/>
      <c r="E211" s="281"/>
      <c r="F211" s="265"/>
      <c r="G211" s="265"/>
    </row>
    <row r="212" spans="1:7" ht="12.75">
      <c r="A212" s="265"/>
      <c r="B212" s="265"/>
      <c r="C212" s="265"/>
      <c r="D212" s="265"/>
      <c r="E212" s="281"/>
      <c r="F212" s="265"/>
      <c r="G212" s="265"/>
    </row>
    <row r="213" spans="1:7" ht="12.75">
      <c r="A213" s="265"/>
      <c r="B213" s="265"/>
      <c r="C213" s="265"/>
      <c r="D213" s="265"/>
      <c r="E213" s="281"/>
      <c r="F213" s="265"/>
      <c r="G213" s="265"/>
    </row>
  </sheetData>
  <mergeCells count="56">
    <mergeCell ref="C124:D124"/>
    <mergeCell ref="C126:D126"/>
    <mergeCell ref="C128:D128"/>
    <mergeCell ref="C112:G112"/>
    <mergeCell ref="C113:D113"/>
    <mergeCell ref="C116:G116"/>
    <mergeCell ref="C117:D117"/>
    <mergeCell ref="C119:G119"/>
    <mergeCell ref="C120:D120"/>
    <mergeCell ref="C122:G122"/>
    <mergeCell ref="C123:G123"/>
    <mergeCell ref="C89:D89"/>
    <mergeCell ref="C91:D91"/>
    <mergeCell ref="C101:D101"/>
    <mergeCell ref="C103:D103"/>
    <mergeCell ref="C105:G105"/>
    <mergeCell ref="C95:D95"/>
    <mergeCell ref="C96:D96"/>
    <mergeCell ref="C97:D97"/>
    <mergeCell ref="C64:D64"/>
    <mergeCell ref="C65:D65"/>
    <mergeCell ref="C66:D66"/>
    <mergeCell ref="C83:D83"/>
    <mergeCell ref="C86:D86"/>
    <mergeCell ref="C79:D79"/>
    <mergeCell ref="C69:D69"/>
    <mergeCell ref="C72:D72"/>
    <mergeCell ref="C74:D74"/>
    <mergeCell ref="C75:D75"/>
    <mergeCell ref="C34:D34"/>
    <mergeCell ref="C36:D36"/>
    <mergeCell ref="C38:D38"/>
    <mergeCell ref="C41:D41"/>
    <mergeCell ref="C63:D63"/>
    <mergeCell ref="C45:G45"/>
    <mergeCell ref="C46:D46"/>
    <mergeCell ref="C50:D50"/>
    <mergeCell ref="C56:G56"/>
    <mergeCell ref="C57:D57"/>
    <mergeCell ref="C58:D58"/>
    <mergeCell ref="C60:D60"/>
    <mergeCell ref="C61:D61"/>
    <mergeCell ref="C30:D30"/>
    <mergeCell ref="A1:G1"/>
    <mergeCell ref="A3:B3"/>
    <mergeCell ref="A4:B4"/>
    <mergeCell ref="E4:G4"/>
    <mergeCell ref="C9:D9"/>
    <mergeCell ref="C11:D11"/>
    <mergeCell ref="C13:D13"/>
    <mergeCell ref="C15:D15"/>
    <mergeCell ref="C18:D18"/>
    <mergeCell ref="C19:D19"/>
    <mergeCell ref="C21:D21"/>
    <mergeCell ref="C22:D22"/>
    <mergeCell ref="C28:D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1131</v>
      </c>
      <c r="D2" s="85" t="s">
        <v>1129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1128</v>
      </c>
      <c r="B5" s="98"/>
      <c r="C5" s="99" t="s">
        <v>1129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03 SO 03 Rek'!E23</f>
        <v>0</v>
      </c>
      <c r="D15" s="137" t="str">
        <f>'SO 03 SO 03 Rek'!A28</f>
        <v>Ztížené výrobní podmínky</v>
      </c>
      <c r="E15" s="138"/>
      <c r="F15" s="139"/>
      <c r="G15" s="136">
        <f>'SO 03 SO 03 Rek'!I28</f>
        <v>0</v>
      </c>
    </row>
    <row r="16" spans="1:7" ht="15.9" customHeight="1">
      <c r="A16" s="134" t="s">
        <v>49</v>
      </c>
      <c r="B16" s="135" t="s">
        <v>50</v>
      </c>
      <c r="C16" s="136">
        <f>'SO 03 SO 03 Rek'!F23</f>
        <v>0</v>
      </c>
      <c r="D16" s="89" t="str">
        <f>'SO 03 SO 03 Rek'!A29</f>
        <v>Oborová přirážka</v>
      </c>
      <c r="E16" s="140"/>
      <c r="F16" s="141"/>
      <c r="G16" s="136">
        <f>'SO 03 SO 03 Rek'!I29</f>
        <v>0</v>
      </c>
    </row>
    <row r="17" spans="1:7" ht="15.9" customHeight="1">
      <c r="A17" s="134" t="s">
        <v>51</v>
      </c>
      <c r="B17" s="135" t="s">
        <v>52</v>
      </c>
      <c r="C17" s="136">
        <f>'SO 03 SO 03 Rek'!H23</f>
        <v>0</v>
      </c>
      <c r="D17" s="89" t="str">
        <f>'SO 03 SO 03 Rek'!A30</f>
        <v>Přesun stavebních kapacit</v>
      </c>
      <c r="E17" s="140"/>
      <c r="F17" s="141"/>
      <c r="G17" s="136">
        <f>'SO 03 SO 03 Rek'!I30</f>
        <v>0</v>
      </c>
    </row>
    <row r="18" spans="1:7" ht="15.9" customHeight="1">
      <c r="A18" s="142" t="s">
        <v>53</v>
      </c>
      <c r="B18" s="143" t="s">
        <v>54</v>
      </c>
      <c r="C18" s="136">
        <f>'SO 03 SO 03 Rek'!G23</f>
        <v>0</v>
      </c>
      <c r="D18" s="89" t="str">
        <f>'SO 03 SO 03 Rek'!A31</f>
        <v>Mimostaveništní doprava</v>
      </c>
      <c r="E18" s="140"/>
      <c r="F18" s="141"/>
      <c r="G18" s="136">
        <f>'SO 03 SO 03 Rek'!I31</f>
        <v>0</v>
      </c>
    </row>
    <row r="19" spans="1:7" ht="15.9" customHeight="1">
      <c r="A19" s="144" t="s">
        <v>55</v>
      </c>
      <c r="B19" s="135"/>
      <c r="C19" s="136">
        <f>SUM(C15:C18)</f>
        <v>0</v>
      </c>
      <c r="D19" s="89" t="str">
        <f>'SO 03 SO 03 Rek'!A32</f>
        <v>Zařízení staveniště</v>
      </c>
      <c r="E19" s="140"/>
      <c r="F19" s="141"/>
      <c r="G19" s="136">
        <f>'SO 03 SO 03 Rek'!I32</f>
        <v>0</v>
      </c>
    </row>
    <row r="20" spans="1:7" ht="15.9" customHeight="1">
      <c r="A20" s="144"/>
      <c r="B20" s="135"/>
      <c r="C20" s="136"/>
      <c r="D20" s="89" t="str">
        <f>'SO 03 SO 03 Rek'!A33</f>
        <v>Provoz investora</v>
      </c>
      <c r="E20" s="140"/>
      <c r="F20" s="141"/>
      <c r="G20" s="136">
        <f>'SO 03 SO 03 Rek'!I33</f>
        <v>0</v>
      </c>
    </row>
    <row r="21" spans="1:7" ht="15.9" customHeight="1">
      <c r="A21" s="144" t="s">
        <v>27</v>
      </c>
      <c r="B21" s="135"/>
      <c r="C21" s="136">
        <f>'SO 03 SO 03 Rek'!I23</f>
        <v>0</v>
      </c>
      <c r="D21" s="89" t="str">
        <f>'SO 03 SO 03 Rek'!A34</f>
        <v>Kompletační činnost (IČD)</v>
      </c>
      <c r="E21" s="140"/>
      <c r="F21" s="141"/>
      <c r="G21" s="136">
        <f>'SO 03 SO 03 Rek'!I34</f>
        <v>0</v>
      </c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03 SO 03 Rek'!H36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1131</v>
      </c>
      <c r="I1" s="179"/>
    </row>
    <row r="2" spans="1:9" ht="13.8" thickBot="1">
      <c r="A2" s="530" t="s">
        <v>73</v>
      </c>
      <c r="B2" s="531"/>
      <c r="C2" s="180" t="s">
        <v>1130</v>
      </c>
      <c r="D2" s="181"/>
      <c r="E2" s="182"/>
      <c r="F2" s="181"/>
      <c r="G2" s="532" t="s">
        <v>1129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2.75">
      <c r="A7" s="282" t="str">
        <f>'SO 03 SO 03 Pol'!B7</f>
        <v>2</v>
      </c>
      <c r="B7" s="62" t="str">
        <f>'SO 03 SO 03 Pol'!C7</f>
        <v>Základy a zvláštní zakládání</v>
      </c>
      <c r="D7" s="192"/>
      <c r="E7" s="283">
        <f>'SO 03 SO 03 Pol'!BA14</f>
        <v>0</v>
      </c>
      <c r="F7" s="284">
        <f>'SO 03 SO 03 Pol'!BB14</f>
        <v>0</v>
      </c>
      <c r="G7" s="284">
        <f>'SO 03 SO 03 Pol'!BC14</f>
        <v>0</v>
      </c>
      <c r="H7" s="284">
        <f>'SO 03 SO 03 Pol'!BD14</f>
        <v>0</v>
      </c>
      <c r="I7" s="285">
        <f>'SO 03 SO 03 Pol'!BE14</f>
        <v>0</v>
      </c>
    </row>
    <row r="8" spans="1:9" s="115" customFormat="1" ht="12.75">
      <c r="A8" s="282" t="str">
        <f>'SO 03 SO 03 Pol'!B15</f>
        <v>3</v>
      </c>
      <c r="B8" s="62" t="str">
        <f>'SO 03 SO 03 Pol'!C15</f>
        <v>Svislé a kompletní konstrukce</v>
      </c>
      <c r="D8" s="192"/>
      <c r="E8" s="283">
        <f>'SO 03 SO 03 Pol'!BA17</f>
        <v>0</v>
      </c>
      <c r="F8" s="284">
        <f>'SO 03 SO 03 Pol'!BB17</f>
        <v>0</v>
      </c>
      <c r="G8" s="284">
        <f>'SO 03 SO 03 Pol'!BC17</f>
        <v>0</v>
      </c>
      <c r="H8" s="284">
        <f>'SO 03 SO 03 Pol'!BD17</f>
        <v>0</v>
      </c>
      <c r="I8" s="285">
        <f>'SO 03 SO 03 Pol'!BE17</f>
        <v>0</v>
      </c>
    </row>
    <row r="9" spans="1:9" s="115" customFormat="1" ht="12.75">
      <c r="A9" s="282" t="str">
        <f>'SO 03 SO 03 Pol'!B18</f>
        <v>38</v>
      </c>
      <c r="B9" s="62" t="str">
        <f>'SO 03 SO 03 Pol'!C18</f>
        <v>Kompletní konstrukce</v>
      </c>
      <c r="D9" s="192"/>
      <c r="E9" s="283">
        <f>'SO 03 SO 03 Pol'!BA23</f>
        <v>0</v>
      </c>
      <c r="F9" s="284">
        <f>'SO 03 SO 03 Pol'!BB23</f>
        <v>0</v>
      </c>
      <c r="G9" s="284">
        <f>'SO 03 SO 03 Pol'!BC23</f>
        <v>0</v>
      </c>
      <c r="H9" s="284">
        <f>'SO 03 SO 03 Pol'!BD23</f>
        <v>0</v>
      </c>
      <c r="I9" s="285">
        <f>'SO 03 SO 03 Pol'!BE23</f>
        <v>0</v>
      </c>
    </row>
    <row r="10" spans="1:9" s="115" customFormat="1" ht="12.75">
      <c r="A10" s="282" t="str">
        <f>'SO 03 SO 03 Pol'!B24</f>
        <v>62</v>
      </c>
      <c r="B10" s="62" t="str">
        <f>'SO 03 SO 03 Pol'!C24</f>
        <v>Úpravy povrchů vnější</v>
      </c>
      <c r="D10" s="192"/>
      <c r="E10" s="283">
        <f>'SO 03 SO 03 Pol'!BA47</f>
        <v>0</v>
      </c>
      <c r="F10" s="284">
        <f>'SO 03 SO 03 Pol'!BB47</f>
        <v>0</v>
      </c>
      <c r="G10" s="284">
        <f>'SO 03 SO 03 Pol'!BC47</f>
        <v>0</v>
      </c>
      <c r="H10" s="284">
        <f>'SO 03 SO 03 Pol'!BD47</f>
        <v>0</v>
      </c>
      <c r="I10" s="285">
        <f>'SO 03 SO 03 Pol'!BE47</f>
        <v>0</v>
      </c>
    </row>
    <row r="11" spans="1:9" s="115" customFormat="1" ht="12.75">
      <c r="A11" s="282" t="str">
        <f>'SO 03 SO 03 Pol'!B48</f>
        <v>63</v>
      </c>
      <c r="B11" s="62" t="str">
        <f>'SO 03 SO 03 Pol'!C48</f>
        <v>Podlahy a podlahové konstrukce</v>
      </c>
      <c r="D11" s="192"/>
      <c r="E11" s="283">
        <f>'SO 03 SO 03 Pol'!BA51</f>
        <v>0</v>
      </c>
      <c r="F11" s="284">
        <f>'SO 03 SO 03 Pol'!BB51</f>
        <v>0</v>
      </c>
      <c r="G11" s="284">
        <f>'SO 03 SO 03 Pol'!BC51</f>
        <v>0</v>
      </c>
      <c r="H11" s="284">
        <f>'SO 03 SO 03 Pol'!BD51</f>
        <v>0</v>
      </c>
      <c r="I11" s="285">
        <f>'SO 03 SO 03 Pol'!BE51</f>
        <v>0</v>
      </c>
    </row>
    <row r="12" spans="1:9" s="115" customFormat="1" ht="12.75">
      <c r="A12" s="282" t="str">
        <f>'SO 03 SO 03 Pol'!B52</f>
        <v>93</v>
      </c>
      <c r="B12" s="62" t="str">
        <f>'SO 03 SO 03 Pol'!C52</f>
        <v>Dokončovací práce inženýrských staveb</v>
      </c>
      <c r="D12" s="192"/>
      <c r="E12" s="283">
        <f>'SO 03 SO 03 Pol'!BA57</f>
        <v>0</v>
      </c>
      <c r="F12" s="284">
        <f>'SO 03 SO 03 Pol'!BB57</f>
        <v>0</v>
      </c>
      <c r="G12" s="284">
        <f>'SO 03 SO 03 Pol'!BC57</f>
        <v>0</v>
      </c>
      <c r="H12" s="284">
        <f>'SO 03 SO 03 Pol'!BD57</f>
        <v>0</v>
      </c>
      <c r="I12" s="285">
        <f>'SO 03 SO 03 Pol'!BE57</f>
        <v>0</v>
      </c>
    </row>
    <row r="13" spans="1:9" s="115" customFormat="1" ht="12.75">
      <c r="A13" s="282" t="str">
        <f>'SO 03 SO 03 Pol'!B58</f>
        <v>94</v>
      </c>
      <c r="B13" s="62" t="str">
        <f>'SO 03 SO 03 Pol'!C58</f>
        <v>Lešení a stavební výtahy</v>
      </c>
      <c r="D13" s="192"/>
      <c r="E13" s="283">
        <f>'SO 03 SO 03 Pol'!BA76</f>
        <v>0</v>
      </c>
      <c r="F13" s="284">
        <f>'SO 03 SO 03 Pol'!BB76</f>
        <v>0</v>
      </c>
      <c r="G13" s="284">
        <f>'SO 03 SO 03 Pol'!BC76</f>
        <v>0</v>
      </c>
      <c r="H13" s="284">
        <f>'SO 03 SO 03 Pol'!BD76</f>
        <v>0</v>
      </c>
      <c r="I13" s="285">
        <f>'SO 03 SO 03 Pol'!BE76</f>
        <v>0</v>
      </c>
    </row>
    <row r="14" spans="1:9" s="115" customFormat="1" ht="12.75">
      <c r="A14" s="282" t="str">
        <f>'SO 03 SO 03 Pol'!B77</f>
        <v>96</v>
      </c>
      <c r="B14" s="62" t="str">
        <f>'SO 03 SO 03 Pol'!C77</f>
        <v>Bourání konstrukcí</v>
      </c>
      <c r="D14" s="192"/>
      <c r="E14" s="283">
        <f>'SO 03 SO 03 Pol'!BA80</f>
        <v>0</v>
      </c>
      <c r="F14" s="284">
        <f>'SO 03 SO 03 Pol'!BB80</f>
        <v>0</v>
      </c>
      <c r="G14" s="284">
        <f>'SO 03 SO 03 Pol'!BC80</f>
        <v>0</v>
      </c>
      <c r="H14" s="284">
        <f>'SO 03 SO 03 Pol'!BD80</f>
        <v>0</v>
      </c>
      <c r="I14" s="285">
        <f>'SO 03 SO 03 Pol'!BE80</f>
        <v>0</v>
      </c>
    </row>
    <row r="15" spans="1:9" s="115" customFormat="1" ht="12.75">
      <c r="A15" s="282" t="str">
        <f>'SO 03 SO 03 Pol'!B81</f>
        <v>99</v>
      </c>
      <c r="B15" s="62" t="str">
        <f>'SO 03 SO 03 Pol'!C81</f>
        <v>Staveništní přesun hmot</v>
      </c>
      <c r="D15" s="192"/>
      <c r="E15" s="283">
        <f>'SO 03 SO 03 Pol'!BA83</f>
        <v>0</v>
      </c>
      <c r="F15" s="284">
        <f>'SO 03 SO 03 Pol'!BB83</f>
        <v>0</v>
      </c>
      <c r="G15" s="284">
        <f>'SO 03 SO 03 Pol'!BC83</f>
        <v>0</v>
      </c>
      <c r="H15" s="284">
        <f>'SO 03 SO 03 Pol'!BD83</f>
        <v>0</v>
      </c>
      <c r="I15" s="285">
        <f>'SO 03 SO 03 Pol'!BE83</f>
        <v>0</v>
      </c>
    </row>
    <row r="16" spans="1:9" s="115" customFormat="1" ht="12.75">
      <c r="A16" s="282" t="str">
        <f>'SO 03 SO 03 Pol'!B84</f>
        <v>762</v>
      </c>
      <c r="B16" s="62" t="str">
        <f>'SO 03 SO 03 Pol'!C84</f>
        <v>Konstrukce tesařské</v>
      </c>
      <c r="D16" s="192"/>
      <c r="E16" s="283">
        <f>'SO 03 SO 03 Pol'!BA96</f>
        <v>0</v>
      </c>
      <c r="F16" s="284">
        <f>'SO 03 SO 03 Pol'!BB96</f>
        <v>0</v>
      </c>
      <c r="G16" s="284">
        <f>'SO 03 SO 03 Pol'!BC96</f>
        <v>0</v>
      </c>
      <c r="H16" s="284">
        <f>'SO 03 SO 03 Pol'!BD96</f>
        <v>0</v>
      </c>
      <c r="I16" s="285">
        <f>'SO 03 SO 03 Pol'!BE96</f>
        <v>0</v>
      </c>
    </row>
    <row r="17" spans="1:9" s="115" customFormat="1" ht="12.75">
      <c r="A17" s="282" t="str">
        <f>'SO 03 SO 03 Pol'!B97</f>
        <v>765</v>
      </c>
      <c r="B17" s="62" t="str">
        <f>'SO 03 SO 03 Pol'!C97</f>
        <v>Krytiny tvrdé</v>
      </c>
      <c r="D17" s="192"/>
      <c r="E17" s="283">
        <f>'SO 03 SO 03 Pol'!BA104</f>
        <v>0</v>
      </c>
      <c r="F17" s="284">
        <f>'SO 03 SO 03 Pol'!BB104</f>
        <v>0</v>
      </c>
      <c r="G17" s="284">
        <f>'SO 03 SO 03 Pol'!BC104</f>
        <v>0</v>
      </c>
      <c r="H17" s="284">
        <f>'SO 03 SO 03 Pol'!BD104</f>
        <v>0</v>
      </c>
      <c r="I17" s="285">
        <f>'SO 03 SO 03 Pol'!BE104</f>
        <v>0</v>
      </c>
    </row>
    <row r="18" spans="1:9" s="115" customFormat="1" ht="12.75">
      <c r="A18" s="282" t="str">
        <f>'SO 03 SO 03 Pol'!B105</f>
        <v>766</v>
      </c>
      <c r="B18" s="62" t="str">
        <f>'SO 03 SO 03 Pol'!C105</f>
        <v>Konstrukce truhlářské</v>
      </c>
      <c r="D18" s="192"/>
      <c r="E18" s="283">
        <f>'SO 03 SO 03 Pol'!BA110</f>
        <v>0</v>
      </c>
      <c r="F18" s="284">
        <f>'SO 03 SO 03 Pol'!BB110</f>
        <v>0</v>
      </c>
      <c r="G18" s="284">
        <f>'SO 03 SO 03 Pol'!BC110</f>
        <v>0</v>
      </c>
      <c r="H18" s="284">
        <f>'SO 03 SO 03 Pol'!BD110</f>
        <v>0</v>
      </c>
      <c r="I18" s="285">
        <f>'SO 03 SO 03 Pol'!BE110</f>
        <v>0</v>
      </c>
    </row>
    <row r="19" spans="1:9" s="115" customFormat="1" ht="12.75">
      <c r="A19" s="282" t="str">
        <f>'SO 03 SO 03 Pol'!B111</f>
        <v>767</v>
      </c>
      <c r="B19" s="62" t="str">
        <f>'SO 03 SO 03 Pol'!C111</f>
        <v>Konstrukce zámečnické</v>
      </c>
      <c r="D19" s="192"/>
      <c r="E19" s="283">
        <f>'SO 03 SO 03 Pol'!BA124</f>
        <v>0</v>
      </c>
      <c r="F19" s="284">
        <f>'SO 03 SO 03 Pol'!BB124</f>
        <v>0</v>
      </c>
      <c r="G19" s="284">
        <f>'SO 03 SO 03 Pol'!BC124</f>
        <v>0</v>
      </c>
      <c r="H19" s="284">
        <f>'SO 03 SO 03 Pol'!BD124</f>
        <v>0</v>
      </c>
      <c r="I19" s="285">
        <f>'SO 03 SO 03 Pol'!BE124</f>
        <v>0</v>
      </c>
    </row>
    <row r="20" spans="1:9" s="115" customFormat="1" ht="12.75">
      <c r="A20" s="282" t="str">
        <f>'SO 03 SO 03 Pol'!B125</f>
        <v>783</v>
      </c>
      <c r="B20" s="62" t="str">
        <f>'SO 03 SO 03 Pol'!C125</f>
        <v>Nátěry</v>
      </c>
      <c r="D20" s="192"/>
      <c r="E20" s="283">
        <f>'SO 03 SO 03 Pol'!BA139</f>
        <v>0</v>
      </c>
      <c r="F20" s="284">
        <f>'SO 03 SO 03 Pol'!BB139</f>
        <v>0</v>
      </c>
      <c r="G20" s="284">
        <f>'SO 03 SO 03 Pol'!BC139</f>
        <v>0</v>
      </c>
      <c r="H20" s="284">
        <f>'SO 03 SO 03 Pol'!BD139</f>
        <v>0</v>
      </c>
      <c r="I20" s="285">
        <f>'SO 03 SO 03 Pol'!BE139</f>
        <v>0</v>
      </c>
    </row>
    <row r="21" spans="1:9" s="115" customFormat="1" ht="12.75">
      <c r="A21" s="282" t="str">
        <f>'SO 03 SO 03 Pol'!B140</f>
        <v>M21</v>
      </c>
      <c r="B21" s="62" t="str">
        <f>'SO 03 SO 03 Pol'!C140</f>
        <v>Elektromontáže</v>
      </c>
      <c r="D21" s="192"/>
      <c r="E21" s="283">
        <f>'SO 03 SO 03 Pol'!BA144</f>
        <v>0</v>
      </c>
      <c r="F21" s="284">
        <f>'SO 03 SO 03 Pol'!BB144</f>
        <v>0</v>
      </c>
      <c r="G21" s="284">
        <f>'SO 03 SO 03 Pol'!BC144</f>
        <v>0</v>
      </c>
      <c r="H21" s="284">
        <f>'SO 03 SO 03 Pol'!BD144</f>
        <v>0</v>
      </c>
      <c r="I21" s="285">
        <f>'SO 03 SO 03 Pol'!BE144</f>
        <v>0</v>
      </c>
    </row>
    <row r="22" spans="1:9" s="115" customFormat="1" ht="13.8" thickBot="1">
      <c r="A22" s="282" t="str">
        <f>'SO 03 SO 03 Pol'!B145</f>
        <v>D96</v>
      </c>
      <c r="B22" s="62" t="str">
        <f>'SO 03 SO 03 Pol'!C145</f>
        <v>Přesuny suti a vybouraných hmot</v>
      </c>
      <c r="D22" s="192"/>
      <c r="E22" s="283">
        <f>'SO 03 SO 03 Pol'!BA157</f>
        <v>0</v>
      </c>
      <c r="F22" s="284">
        <f>'SO 03 SO 03 Pol'!BB157</f>
        <v>0</v>
      </c>
      <c r="G22" s="284">
        <f>'SO 03 SO 03 Pol'!BC157</f>
        <v>0</v>
      </c>
      <c r="H22" s="284">
        <f>'SO 03 SO 03 Pol'!BD157</f>
        <v>0</v>
      </c>
      <c r="I22" s="285">
        <f>'SO 03 SO 03 Pol'!BE157</f>
        <v>0</v>
      </c>
    </row>
    <row r="23" spans="1:256" ht="13.8" thickBot="1">
      <c r="A23" s="193"/>
      <c r="B23" s="194" t="s">
        <v>76</v>
      </c>
      <c r="C23" s="194"/>
      <c r="D23" s="195"/>
      <c r="E23" s="196">
        <f>SUM(E7:E22)</f>
        <v>0</v>
      </c>
      <c r="F23" s="197">
        <f>SUM(F7:F22)</f>
        <v>0</v>
      </c>
      <c r="G23" s="197">
        <f>SUM(G7:G22)</f>
        <v>0</v>
      </c>
      <c r="H23" s="197">
        <f>SUM(H7:H22)</f>
        <v>0</v>
      </c>
      <c r="I23" s="198">
        <f>SUM(I7:I22)</f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9" ht="12.75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57" ht="17.4">
      <c r="A25" s="184" t="s">
        <v>77</v>
      </c>
      <c r="B25" s="184"/>
      <c r="C25" s="184"/>
      <c r="D25" s="184"/>
      <c r="E25" s="184"/>
      <c r="F25" s="184"/>
      <c r="G25" s="199"/>
      <c r="H25" s="184"/>
      <c r="I25" s="184"/>
      <c r="BA25" s="121"/>
      <c r="BB25" s="121"/>
      <c r="BC25" s="121"/>
      <c r="BD25" s="121"/>
      <c r="BE25" s="121"/>
    </row>
    <row r="26" ht="13.8" thickBot="1"/>
    <row r="27" spans="1:9" ht="12.75">
      <c r="A27" s="150" t="s">
        <v>78</v>
      </c>
      <c r="B27" s="151"/>
      <c r="C27" s="151"/>
      <c r="D27" s="200"/>
      <c r="E27" s="201" t="s">
        <v>79</v>
      </c>
      <c r="F27" s="202" t="s">
        <v>12</v>
      </c>
      <c r="G27" s="203" t="s">
        <v>80</v>
      </c>
      <c r="H27" s="204"/>
      <c r="I27" s="205" t="s">
        <v>79</v>
      </c>
    </row>
    <row r="28" spans="1:53" ht="12.75">
      <c r="A28" s="144" t="s">
        <v>933</v>
      </c>
      <c r="B28" s="135"/>
      <c r="C28" s="135"/>
      <c r="D28" s="206"/>
      <c r="E28" s="207">
        <v>0</v>
      </c>
      <c r="F28" s="208">
        <v>0</v>
      </c>
      <c r="G28" s="209">
        <v>2970172.9210410877</v>
      </c>
      <c r="H28" s="210"/>
      <c r="I28" s="211">
        <f aca="true" t="shared" si="0" ref="I28:I35">E28+F28*G28/100</f>
        <v>0</v>
      </c>
      <c r="BA28" s="1">
        <v>0</v>
      </c>
    </row>
    <row r="29" spans="1:53" ht="12.75">
      <c r="A29" s="144" t="s">
        <v>934</v>
      </c>
      <c r="B29" s="135"/>
      <c r="C29" s="135"/>
      <c r="D29" s="206"/>
      <c r="E29" s="207">
        <v>0</v>
      </c>
      <c r="F29" s="208">
        <v>0</v>
      </c>
      <c r="G29" s="209">
        <v>2970172.9210410877</v>
      </c>
      <c r="H29" s="210"/>
      <c r="I29" s="211">
        <f t="shared" si="0"/>
        <v>0</v>
      </c>
      <c r="BA29" s="1">
        <v>0</v>
      </c>
    </row>
    <row r="30" spans="1:53" ht="12.75">
      <c r="A30" s="144" t="s">
        <v>935</v>
      </c>
      <c r="B30" s="135"/>
      <c r="C30" s="135"/>
      <c r="D30" s="206"/>
      <c r="E30" s="207">
        <v>0</v>
      </c>
      <c r="F30" s="208">
        <v>0</v>
      </c>
      <c r="G30" s="209">
        <v>2970172.9210410877</v>
      </c>
      <c r="H30" s="210"/>
      <c r="I30" s="211">
        <f t="shared" si="0"/>
        <v>0</v>
      </c>
      <c r="BA30" s="1">
        <v>0</v>
      </c>
    </row>
    <row r="31" spans="1:53" ht="12.75">
      <c r="A31" s="144" t="s">
        <v>936</v>
      </c>
      <c r="B31" s="135"/>
      <c r="C31" s="135"/>
      <c r="D31" s="206"/>
      <c r="E31" s="207">
        <v>0</v>
      </c>
      <c r="F31" s="208">
        <v>0</v>
      </c>
      <c r="G31" s="209">
        <v>2970172.9210410877</v>
      </c>
      <c r="H31" s="210"/>
      <c r="I31" s="211">
        <f t="shared" si="0"/>
        <v>0</v>
      </c>
      <c r="BA31" s="1">
        <v>0</v>
      </c>
    </row>
    <row r="32" spans="1:53" ht="12.75">
      <c r="A32" s="144" t="s">
        <v>937</v>
      </c>
      <c r="B32" s="135"/>
      <c r="C32" s="135"/>
      <c r="D32" s="206"/>
      <c r="E32" s="207">
        <v>0</v>
      </c>
      <c r="F32" s="208">
        <v>0</v>
      </c>
      <c r="G32" s="209">
        <v>3035172.9210410877</v>
      </c>
      <c r="H32" s="210"/>
      <c r="I32" s="211">
        <f t="shared" si="0"/>
        <v>0</v>
      </c>
      <c r="BA32" s="1">
        <v>1</v>
      </c>
    </row>
    <row r="33" spans="1:53" ht="12.75">
      <c r="A33" s="144" t="s">
        <v>938</v>
      </c>
      <c r="B33" s="135"/>
      <c r="C33" s="135"/>
      <c r="D33" s="206"/>
      <c r="E33" s="207">
        <v>0</v>
      </c>
      <c r="F33" s="208">
        <v>0</v>
      </c>
      <c r="G33" s="209">
        <v>3035172.9210410877</v>
      </c>
      <c r="H33" s="210"/>
      <c r="I33" s="211">
        <f t="shared" si="0"/>
        <v>0</v>
      </c>
      <c r="BA33" s="1">
        <v>1</v>
      </c>
    </row>
    <row r="34" spans="1:53" ht="12.75">
      <c r="A34" s="144" t="s">
        <v>939</v>
      </c>
      <c r="B34" s="135"/>
      <c r="C34" s="135"/>
      <c r="D34" s="206"/>
      <c r="E34" s="207">
        <v>0</v>
      </c>
      <c r="F34" s="208">
        <v>0</v>
      </c>
      <c r="G34" s="209">
        <v>3035172.9210410877</v>
      </c>
      <c r="H34" s="210"/>
      <c r="I34" s="211">
        <f t="shared" si="0"/>
        <v>0</v>
      </c>
      <c r="BA34" s="1">
        <v>2</v>
      </c>
    </row>
    <row r="35" spans="1:53" ht="12.75">
      <c r="A35" s="144" t="s">
        <v>940</v>
      </c>
      <c r="B35" s="135"/>
      <c r="C35" s="135"/>
      <c r="D35" s="206"/>
      <c r="E35" s="207">
        <v>0</v>
      </c>
      <c r="F35" s="208">
        <v>0</v>
      </c>
      <c r="G35" s="209">
        <v>3035172.9210410877</v>
      </c>
      <c r="H35" s="210"/>
      <c r="I35" s="211">
        <f t="shared" si="0"/>
        <v>0</v>
      </c>
      <c r="BA35" s="1">
        <v>2</v>
      </c>
    </row>
    <row r="36" spans="1:9" ht="13.8" thickBot="1">
      <c r="A36" s="212"/>
      <c r="B36" s="213" t="s">
        <v>81</v>
      </c>
      <c r="C36" s="214"/>
      <c r="D36" s="215"/>
      <c r="E36" s="216"/>
      <c r="F36" s="217"/>
      <c r="G36" s="217"/>
      <c r="H36" s="535">
        <f>SUM(I28:I35)</f>
        <v>0</v>
      </c>
      <c r="I36" s="536"/>
    </row>
    <row r="38" spans="2:9" ht="12.75">
      <c r="B38" s="14"/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  <row r="78" spans="6:9" ht="12.75">
      <c r="F78" s="218"/>
      <c r="G78" s="219"/>
      <c r="H78" s="219"/>
      <c r="I78" s="46"/>
    </row>
    <row r="79" spans="6:9" ht="12.75">
      <c r="F79" s="218"/>
      <c r="G79" s="219"/>
      <c r="H79" s="219"/>
      <c r="I79" s="46"/>
    </row>
    <row r="80" spans="6:9" ht="12.75">
      <c r="F80" s="218"/>
      <c r="G80" s="219"/>
      <c r="H80" s="219"/>
      <c r="I80" s="46"/>
    </row>
    <row r="81" spans="6:9" ht="12.75">
      <c r="F81" s="218"/>
      <c r="G81" s="219"/>
      <c r="H81" s="219"/>
      <c r="I81" s="46"/>
    </row>
    <row r="82" spans="6:9" ht="12.75">
      <c r="F82" s="218"/>
      <c r="G82" s="219"/>
      <c r="H82" s="219"/>
      <c r="I82" s="46"/>
    </row>
    <row r="83" spans="6:9" ht="12.75">
      <c r="F83" s="218"/>
      <c r="G83" s="219"/>
      <c r="H83" s="219"/>
      <c r="I83" s="46"/>
    </row>
    <row r="84" spans="6:9" ht="12.75">
      <c r="F84" s="218"/>
      <c r="G84" s="219"/>
      <c r="H84" s="219"/>
      <c r="I84" s="46"/>
    </row>
    <row r="85" spans="6:9" ht="12.75">
      <c r="F85" s="218"/>
      <c r="G85" s="219"/>
      <c r="H85" s="219"/>
      <c r="I85" s="46"/>
    </row>
    <row r="86" spans="6:9" ht="12.75">
      <c r="F86" s="218"/>
      <c r="G86" s="219"/>
      <c r="H86" s="219"/>
      <c r="I86" s="46"/>
    </row>
    <row r="87" spans="6:9" ht="12.75">
      <c r="F87" s="218"/>
      <c r="G87" s="219"/>
      <c r="H87" s="219"/>
      <c r="I87" s="46"/>
    </row>
  </sheetData>
  <mergeCells count="4">
    <mergeCell ref="A1:B1"/>
    <mergeCell ref="A2:B2"/>
    <mergeCell ref="G2:I2"/>
    <mergeCell ref="H36:I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0"/>
  <sheetViews>
    <sheetView showGridLines="0" showZeros="0" zoomScaleSheetLayoutView="100" workbookViewId="0" topLeftCell="A137">
      <selection activeCell="F146" sqref="F146:F156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'SO 03 SO 03 Rek'!H1</f>
        <v>SO 03*</v>
      </c>
      <c r="G3" s="227"/>
    </row>
    <row r="4" spans="1:7" ht="13.8" thickBot="1">
      <c r="A4" s="542" t="s">
        <v>73</v>
      </c>
      <c r="B4" s="531"/>
      <c r="C4" s="180" t="s">
        <v>1130</v>
      </c>
      <c r="D4" s="228"/>
      <c r="E4" s="543" t="str">
        <f>'SO 03 SO 03 Rek'!G2</f>
        <v>Revitalizace promítacího plátna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170</v>
      </c>
      <c r="C7" s="239" t="s">
        <v>273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1132</v>
      </c>
      <c r="C8" s="250" t="s">
        <v>1133</v>
      </c>
      <c r="D8" s="251" t="s">
        <v>181</v>
      </c>
      <c r="E8" s="252">
        <v>411</v>
      </c>
      <c r="F8" s="252"/>
      <c r="G8" s="253">
        <f>E8*F8</f>
        <v>0</v>
      </c>
      <c r="H8" s="254">
        <v>0</v>
      </c>
      <c r="I8" s="255">
        <f>E8*H8</f>
        <v>0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539" t="s">
        <v>1134</v>
      </c>
      <c r="D9" s="540"/>
      <c r="E9" s="261">
        <v>411</v>
      </c>
      <c r="F9" s="262"/>
      <c r="G9" s="263"/>
      <c r="H9" s="264"/>
      <c r="I9" s="258"/>
      <c r="J9" s="265"/>
      <c r="K9" s="258"/>
      <c r="M9" s="259" t="s">
        <v>1134</v>
      </c>
      <c r="O9" s="247"/>
    </row>
    <row r="10" spans="1:80" ht="20.4">
      <c r="A10" s="248">
        <v>2</v>
      </c>
      <c r="B10" s="249" t="s">
        <v>1135</v>
      </c>
      <c r="C10" s="250" t="s">
        <v>1136</v>
      </c>
      <c r="D10" s="251" t="s">
        <v>149</v>
      </c>
      <c r="E10" s="252">
        <v>6.3</v>
      </c>
      <c r="F10" s="252"/>
      <c r="G10" s="253">
        <f>E10*F10</f>
        <v>0</v>
      </c>
      <c r="H10" s="254">
        <v>2.525</v>
      </c>
      <c r="I10" s="255">
        <f>E10*H10</f>
        <v>15.907499999999999</v>
      </c>
      <c r="J10" s="254">
        <v>0</v>
      </c>
      <c r="K10" s="255">
        <f>E10*J10</f>
        <v>0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</v>
      </c>
      <c r="CB10" s="247">
        <v>1</v>
      </c>
    </row>
    <row r="11" spans="1:15" ht="12.75">
      <c r="A11" s="256"/>
      <c r="B11" s="257"/>
      <c r="C11" s="546" t="s">
        <v>1137</v>
      </c>
      <c r="D11" s="547"/>
      <c r="E11" s="547"/>
      <c r="F11" s="547"/>
      <c r="G11" s="548"/>
      <c r="I11" s="258"/>
      <c r="K11" s="258"/>
      <c r="L11" s="259" t="s">
        <v>1137</v>
      </c>
      <c r="O11" s="247">
        <v>3</v>
      </c>
    </row>
    <row r="12" spans="1:15" ht="12.75">
      <c r="A12" s="256"/>
      <c r="B12" s="260"/>
      <c r="C12" s="539" t="s">
        <v>1138</v>
      </c>
      <c r="D12" s="540"/>
      <c r="E12" s="261">
        <v>4.8</v>
      </c>
      <c r="F12" s="262"/>
      <c r="G12" s="263"/>
      <c r="H12" s="264"/>
      <c r="I12" s="258"/>
      <c r="J12" s="265"/>
      <c r="K12" s="258"/>
      <c r="M12" s="259" t="s">
        <v>1138</v>
      </c>
      <c r="O12" s="247"/>
    </row>
    <row r="13" spans="1:15" ht="12.75">
      <c r="A13" s="256"/>
      <c r="B13" s="260"/>
      <c r="C13" s="539" t="s">
        <v>1139</v>
      </c>
      <c r="D13" s="540"/>
      <c r="E13" s="261">
        <v>1.5</v>
      </c>
      <c r="F13" s="262"/>
      <c r="G13" s="263"/>
      <c r="H13" s="264"/>
      <c r="I13" s="258"/>
      <c r="J13" s="265"/>
      <c r="K13" s="258"/>
      <c r="M13" s="259" t="s">
        <v>1139</v>
      </c>
      <c r="O13" s="247"/>
    </row>
    <row r="14" spans="1:57" ht="12.75">
      <c r="A14" s="266"/>
      <c r="B14" s="267" t="s">
        <v>99</v>
      </c>
      <c r="C14" s="268" t="s">
        <v>274</v>
      </c>
      <c r="D14" s="269"/>
      <c r="E14" s="270"/>
      <c r="F14" s="271"/>
      <c r="G14" s="272">
        <f>SUM(G7:G13)</f>
        <v>0</v>
      </c>
      <c r="H14" s="273"/>
      <c r="I14" s="274">
        <f>SUM(I7:I13)</f>
        <v>15.907499999999999</v>
      </c>
      <c r="J14" s="273"/>
      <c r="K14" s="274">
        <f>SUM(K7:K13)</f>
        <v>0</v>
      </c>
      <c r="O14" s="247">
        <v>4</v>
      </c>
      <c r="BA14" s="275">
        <f>SUM(BA7:BA13)</f>
        <v>0</v>
      </c>
      <c r="BB14" s="275">
        <f>SUM(BB7:BB13)</f>
        <v>0</v>
      </c>
      <c r="BC14" s="275">
        <f>SUM(BC7:BC13)</f>
        <v>0</v>
      </c>
      <c r="BD14" s="275">
        <f>SUM(BD7:BD13)</f>
        <v>0</v>
      </c>
      <c r="BE14" s="275">
        <f>SUM(BE7:BE13)</f>
        <v>0</v>
      </c>
    </row>
    <row r="15" spans="1:15" ht="12.75">
      <c r="A15" s="237" t="s">
        <v>95</v>
      </c>
      <c r="B15" s="238" t="s">
        <v>341</v>
      </c>
      <c r="C15" s="239" t="s">
        <v>342</v>
      </c>
      <c r="D15" s="240"/>
      <c r="E15" s="241"/>
      <c r="F15" s="241"/>
      <c r="G15" s="242"/>
      <c r="H15" s="243"/>
      <c r="I15" s="244"/>
      <c r="J15" s="245"/>
      <c r="K15" s="246"/>
      <c r="O15" s="247">
        <v>1</v>
      </c>
    </row>
    <row r="16" spans="1:80" ht="20.4">
      <c r="A16" s="248">
        <v>3</v>
      </c>
      <c r="B16" s="249" t="s">
        <v>1140</v>
      </c>
      <c r="C16" s="250" t="s">
        <v>1141</v>
      </c>
      <c r="D16" s="251" t="s">
        <v>363</v>
      </c>
      <c r="E16" s="252">
        <v>1</v>
      </c>
      <c r="F16" s="252"/>
      <c r="G16" s="253">
        <f>E16*F16</f>
        <v>0</v>
      </c>
      <c r="H16" s="254">
        <v>0.11842</v>
      </c>
      <c r="I16" s="255">
        <f>E16*H16</f>
        <v>0.11842</v>
      </c>
      <c r="J16" s="254">
        <v>0</v>
      </c>
      <c r="K16" s="255">
        <f>E16*J16</f>
        <v>0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</v>
      </c>
      <c r="CB16" s="247">
        <v>1</v>
      </c>
    </row>
    <row r="17" spans="1:57" ht="12.75">
      <c r="A17" s="266"/>
      <c r="B17" s="267" t="s">
        <v>99</v>
      </c>
      <c r="C17" s="268" t="s">
        <v>343</v>
      </c>
      <c r="D17" s="269"/>
      <c r="E17" s="270"/>
      <c r="F17" s="271"/>
      <c r="G17" s="272">
        <f>SUM(G15:G16)</f>
        <v>0</v>
      </c>
      <c r="H17" s="273"/>
      <c r="I17" s="274">
        <f>SUM(I15:I16)</f>
        <v>0.11842</v>
      </c>
      <c r="J17" s="273"/>
      <c r="K17" s="274">
        <f>SUM(K15:K16)</f>
        <v>0</v>
      </c>
      <c r="O17" s="247">
        <v>4</v>
      </c>
      <c r="BA17" s="275">
        <f>SUM(BA15:BA16)</f>
        <v>0</v>
      </c>
      <c r="BB17" s="275">
        <f>SUM(BB15:BB16)</f>
        <v>0</v>
      </c>
      <c r="BC17" s="275">
        <f>SUM(BC15:BC16)</f>
        <v>0</v>
      </c>
      <c r="BD17" s="275">
        <f>SUM(BD15:BD16)</f>
        <v>0</v>
      </c>
      <c r="BE17" s="275">
        <f>SUM(BE15:BE16)</f>
        <v>0</v>
      </c>
    </row>
    <row r="18" spans="1:15" ht="12.75">
      <c r="A18" s="237" t="s">
        <v>95</v>
      </c>
      <c r="B18" s="238" t="s">
        <v>1142</v>
      </c>
      <c r="C18" s="239" t="s">
        <v>1143</v>
      </c>
      <c r="D18" s="240"/>
      <c r="E18" s="241"/>
      <c r="F18" s="241"/>
      <c r="G18" s="242"/>
      <c r="H18" s="243"/>
      <c r="I18" s="244"/>
      <c r="J18" s="245"/>
      <c r="K18" s="246"/>
      <c r="O18" s="247">
        <v>1</v>
      </c>
    </row>
    <row r="19" spans="1:80" ht="12.75">
      <c r="A19" s="248">
        <v>4</v>
      </c>
      <c r="B19" s="249" t="s">
        <v>1145</v>
      </c>
      <c r="C19" s="250" t="s">
        <v>1146</v>
      </c>
      <c r="D19" s="251" t="s">
        <v>111</v>
      </c>
      <c r="E19" s="252">
        <v>1</v>
      </c>
      <c r="F19" s="252"/>
      <c r="G19" s="253">
        <f>E19*F19</f>
        <v>0</v>
      </c>
      <c r="H19" s="254">
        <v>0</v>
      </c>
      <c r="I19" s="255">
        <f>E19*H19</f>
        <v>0</v>
      </c>
      <c r="J19" s="254"/>
      <c r="K19" s="255">
        <f>E19*J19</f>
        <v>0</v>
      </c>
      <c r="O19" s="247">
        <v>2</v>
      </c>
      <c r="AA19" s="220">
        <v>12</v>
      </c>
      <c r="AB19" s="220">
        <v>0</v>
      </c>
      <c r="AC19" s="220">
        <v>1</v>
      </c>
      <c r="AZ19" s="220">
        <v>1</v>
      </c>
      <c r="BA19" s="220">
        <f>IF(AZ19=1,G19,0)</f>
        <v>0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12</v>
      </c>
      <c r="CB19" s="247">
        <v>0</v>
      </c>
    </row>
    <row r="20" spans="1:15" ht="21">
      <c r="A20" s="256"/>
      <c r="B20" s="257"/>
      <c r="C20" s="546" t="s">
        <v>1147</v>
      </c>
      <c r="D20" s="547"/>
      <c r="E20" s="547"/>
      <c r="F20" s="547"/>
      <c r="G20" s="548"/>
      <c r="I20" s="258"/>
      <c r="K20" s="258"/>
      <c r="L20" s="259" t="s">
        <v>1147</v>
      </c>
      <c r="O20" s="247">
        <v>3</v>
      </c>
    </row>
    <row r="21" spans="1:15" ht="12.75">
      <c r="A21" s="256"/>
      <c r="B21" s="257"/>
      <c r="C21" s="546"/>
      <c r="D21" s="547"/>
      <c r="E21" s="547"/>
      <c r="F21" s="547"/>
      <c r="G21" s="548"/>
      <c r="I21" s="258"/>
      <c r="K21" s="258"/>
      <c r="L21" s="259"/>
      <c r="O21" s="247">
        <v>3</v>
      </c>
    </row>
    <row r="22" spans="1:15" ht="12.75">
      <c r="A22" s="256"/>
      <c r="B22" s="257"/>
      <c r="C22" s="546" t="s">
        <v>1148</v>
      </c>
      <c r="D22" s="547"/>
      <c r="E22" s="547"/>
      <c r="F22" s="547"/>
      <c r="G22" s="548"/>
      <c r="I22" s="258"/>
      <c r="K22" s="258"/>
      <c r="L22" s="259" t="s">
        <v>1148</v>
      </c>
      <c r="O22" s="247">
        <v>3</v>
      </c>
    </row>
    <row r="23" spans="1:57" ht="12.75">
      <c r="A23" s="266"/>
      <c r="B23" s="267" t="s">
        <v>99</v>
      </c>
      <c r="C23" s="268" t="s">
        <v>1144</v>
      </c>
      <c r="D23" s="269"/>
      <c r="E23" s="270"/>
      <c r="F23" s="271"/>
      <c r="G23" s="272">
        <f>SUM(G18:G22)</f>
        <v>0</v>
      </c>
      <c r="H23" s="273"/>
      <c r="I23" s="274">
        <f>SUM(I18:I22)</f>
        <v>0</v>
      </c>
      <c r="J23" s="273"/>
      <c r="K23" s="274">
        <f>SUM(K18:K22)</f>
        <v>0</v>
      </c>
      <c r="O23" s="247">
        <v>4</v>
      </c>
      <c r="BA23" s="275">
        <f>SUM(BA18:BA22)</f>
        <v>0</v>
      </c>
      <c r="BB23" s="275">
        <f>SUM(BB18:BB22)</f>
        <v>0</v>
      </c>
      <c r="BC23" s="275">
        <f>SUM(BC18:BC22)</f>
        <v>0</v>
      </c>
      <c r="BD23" s="275">
        <f>SUM(BD18:BD22)</f>
        <v>0</v>
      </c>
      <c r="BE23" s="275">
        <f>SUM(BE18:BE22)</f>
        <v>0</v>
      </c>
    </row>
    <row r="24" spans="1:15" ht="12.75">
      <c r="A24" s="237" t="s">
        <v>95</v>
      </c>
      <c r="B24" s="238" t="s">
        <v>463</v>
      </c>
      <c r="C24" s="239" t="s">
        <v>464</v>
      </c>
      <c r="D24" s="240"/>
      <c r="E24" s="241"/>
      <c r="F24" s="241"/>
      <c r="G24" s="242"/>
      <c r="H24" s="243"/>
      <c r="I24" s="244"/>
      <c r="J24" s="245"/>
      <c r="K24" s="246"/>
      <c r="O24" s="247">
        <v>1</v>
      </c>
    </row>
    <row r="25" spans="1:80" ht="20.4">
      <c r="A25" s="248">
        <v>5</v>
      </c>
      <c r="B25" s="249" t="s">
        <v>466</v>
      </c>
      <c r="C25" s="250" t="s">
        <v>1149</v>
      </c>
      <c r="D25" s="251" t="s">
        <v>181</v>
      </c>
      <c r="E25" s="252">
        <v>685</v>
      </c>
      <c r="F25" s="252"/>
      <c r="G25" s="253">
        <f>E25*F25</f>
        <v>0</v>
      </c>
      <c r="H25" s="254">
        <v>0.00231</v>
      </c>
      <c r="I25" s="255">
        <f>E25*H25</f>
        <v>1.58235</v>
      </c>
      <c r="J25" s="254">
        <v>0</v>
      </c>
      <c r="K25" s="255">
        <f>E25*J25</f>
        <v>0</v>
      </c>
      <c r="O25" s="247">
        <v>2</v>
      </c>
      <c r="AA25" s="220">
        <v>1</v>
      </c>
      <c r="AB25" s="220">
        <v>0</v>
      </c>
      <c r="AC25" s="220">
        <v>0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</v>
      </c>
      <c r="CB25" s="247">
        <v>0</v>
      </c>
    </row>
    <row r="26" spans="1:80" ht="12.75">
      <c r="A26" s="248">
        <v>6</v>
      </c>
      <c r="B26" s="249" t="s">
        <v>472</v>
      </c>
      <c r="C26" s="250" t="s">
        <v>1150</v>
      </c>
      <c r="D26" s="251" t="s">
        <v>181</v>
      </c>
      <c r="E26" s="252">
        <v>685</v>
      </c>
      <c r="F26" s="252"/>
      <c r="G26" s="253">
        <f>E26*F26</f>
        <v>0</v>
      </c>
      <c r="H26" s="254">
        <v>0.00022</v>
      </c>
      <c r="I26" s="255">
        <f>E26*H26</f>
        <v>0.1507</v>
      </c>
      <c r="J26" s="254">
        <v>0</v>
      </c>
      <c r="K26" s="255">
        <f>E26*J26</f>
        <v>0</v>
      </c>
      <c r="O26" s="247">
        <v>2</v>
      </c>
      <c r="AA26" s="220">
        <v>1</v>
      </c>
      <c r="AB26" s="220">
        <v>1</v>
      </c>
      <c r="AC26" s="220">
        <v>1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</v>
      </c>
      <c r="CB26" s="247">
        <v>1</v>
      </c>
    </row>
    <row r="27" spans="1:15" ht="12.75">
      <c r="A27" s="256"/>
      <c r="B27" s="260"/>
      <c r="C27" s="539" t="s">
        <v>1151</v>
      </c>
      <c r="D27" s="540"/>
      <c r="E27" s="261">
        <v>685</v>
      </c>
      <c r="F27" s="262"/>
      <c r="G27" s="263"/>
      <c r="H27" s="264"/>
      <c r="I27" s="258"/>
      <c r="J27" s="265"/>
      <c r="K27" s="258"/>
      <c r="M27" s="259">
        <v>685</v>
      </c>
      <c r="O27" s="247"/>
    </row>
    <row r="28" spans="1:80" ht="12.75">
      <c r="A28" s="248">
        <v>7</v>
      </c>
      <c r="B28" s="249" t="s">
        <v>1152</v>
      </c>
      <c r="C28" s="250" t="s">
        <v>1153</v>
      </c>
      <c r="D28" s="251" t="s">
        <v>181</v>
      </c>
      <c r="E28" s="252">
        <v>685</v>
      </c>
      <c r="F28" s="252"/>
      <c r="G28" s="253">
        <f>E28*F28</f>
        <v>0</v>
      </c>
      <c r="H28" s="254">
        <v>0.004</v>
      </c>
      <c r="I28" s="255">
        <f>E28*H28</f>
        <v>2.74</v>
      </c>
      <c r="J28" s="254">
        <v>0</v>
      </c>
      <c r="K28" s="255">
        <f>E28*J28</f>
        <v>0</v>
      </c>
      <c r="O28" s="247">
        <v>2</v>
      </c>
      <c r="AA28" s="220">
        <v>1</v>
      </c>
      <c r="AB28" s="220">
        <v>1</v>
      </c>
      <c r="AC28" s="220">
        <v>1</v>
      </c>
      <c r="AZ28" s="220">
        <v>1</v>
      </c>
      <c r="BA28" s="220">
        <f>IF(AZ28=1,G28,0)</f>
        <v>0</v>
      </c>
      <c r="BB28" s="220">
        <f>IF(AZ28=2,G28,0)</f>
        <v>0</v>
      </c>
      <c r="BC28" s="220">
        <f>IF(AZ28=3,G28,0)</f>
        <v>0</v>
      </c>
      <c r="BD28" s="220">
        <f>IF(AZ28=4,G28,0)</f>
        <v>0</v>
      </c>
      <c r="BE28" s="220">
        <f>IF(AZ28=5,G28,0)</f>
        <v>0</v>
      </c>
      <c r="CA28" s="247">
        <v>1</v>
      </c>
      <c r="CB28" s="247">
        <v>1</v>
      </c>
    </row>
    <row r="29" spans="1:80" ht="12.75">
      <c r="A29" s="248">
        <v>8</v>
      </c>
      <c r="B29" s="249" t="s">
        <v>1154</v>
      </c>
      <c r="C29" s="250" t="s">
        <v>1155</v>
      </c>
      <c r="D29" s="251" t="s">
        <v>181</v>
      </c>
      <c r="E29" s="252">
        <v>685</v>
      </c>
      <c r="F29" s="252"/>
      <c r="G29" s="253">
        <f>E29*F29</f>
        <v>0</v>
      </c>
      <c r="H29" s="254">
        <v>0.04593</v>
      </c>
      <c r="I29" s="255">
        <f>E29*H29</f>
        <v>31.462049999999998</v>
      </c>
      <c r="J29" s="254">
        <v>0</v>
      </c>
      <c r="K29" s="255">
        <f>E29*J29</f>
        <v>0</v>
      </c>
      <c r="O29" s="247">
        <v>2</v>
      </c>
      <c r="AA29" s="220">
        <v>1</v>
      </c>
      <c r="AB29" s="220">
        <v>1</v>
      </c>
      <c r="AC29" s="220">
        <v>1</v>
      </c>
      <c r="AZ29" s="220">
        <v>1</v>
      </c>
      <c r="BA29" s="220">
        <f>IF(AZ29=1,G29,0)</f>
        <v>0</v>
      </c>
      <c r="BB29" s="220">
        <f>IF(AZ29=2,G29,0)</f>
        <v>0</v>
      </c>
      <c r="BC29" s="220">
        <f>IF(AZ29=3,G29,0)</f>
        <v>0</v>
      </c>
      <c r="BD29" s="220">
        <f>IF(AZ29=4,G29,0)</f>
        <v>0</v>
      </c>
      <c r="BE29" s="220">
        <f>IF(AZ29=5,G29,0)</f>
        <v>0</v>
      </c>
      <c r="CA29" s="247">
        <v>1</v>
      </c>
      <c r="CB29" s="247">
        <v>1</v>
      </c>
    </row>
    <row r="30" spans="1:15" ht="12.75">
      <c r="A30" s="256"/>
      <c r="B30" s="257"/>
      <c r="C30" s="546" t="s">
        <v>1156</v>
      </c>
      <c r="D30" s="547"/>
      <c r="E30" s="547"/>
      <c r="F30" s="547"/>
      <c r="G30" s="548"/>
      <c r="I30" s="258"/>
      <c r="K30" s="258"/>
      <c r="L30" s="259" t="s">
        <v>1156</v>
      </c>
      <c r="O30" s="247">
        <v>3</v>
      </c>
    </row>
    <row r="31" spans="1:80" ht="12.75">
      <c r="A31" s="248">
        <v>9</v>
      </c>
      <c r="B31" s="249" t="s">
        <v>1157</v>
      </c>
      <c r="C31" s="250" t="s">
        <v>1158</v>
      </c>
      <c r="D31" s="251" t="s">
        <v>181</v>
      </c>
      <c r="E31" s="252">
        <v>828.5059</v>
      </c>
      <c r="F31" s="252"/>
      <c r="G31" s="253">
        <f>E31*F31</f>
        <v>0</v>
      </c>
      <c r="H31" s="254">
        <v>3E-05</v>
      </c>
      <c r="I31" s="255">
        <f>E31*H31</f>
        <v>0.024855177</v>
      </c>
      <c r="J31" s="254">
        <v>0</v>
      </c>
      <c r="K31" s="255">
        <f>E31*J31</f>
        <v>0</v>
      </c>
      <c r="O31" s="247">
        <v>2</v>
      </c>
      <c r="AA31" s="220">
        <v>1</v>
      </c>
      <c r="AB31" s="220">
        <v>1</v>
      </c>
      <c r="AC31" s="220">
        <v>1</v>
      </c>
      <c r="AZ31" s="220">
        <v>1</v>
      </c>
      <c r="BA31" s="220">
        <f>IF(AZ31=1,G31,0)</f>
        <v>0</v>
      </c>
      <c r="BB31" s="220">
        <f>IF(AZ31=2,G31,0)</f>
        <v>0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</v>
      </c>
      <c r="CB31" s="247">
        <v>1</v>
      </c>
    </row>
    <row r="32" spans="1:15" ht="12.75">
      <c r="A32" s="256"/>
      <c r="B32" s="260"/>
      <c r="C32" s="539" t="s">
        <v>1159</v>
      </c>
      <c r="D32" s="540"/>
      <c r="E32" s="261">
        <v>685</v>
      </c>
      <c r="F32" s="262"/>
      <c r="G32" s="263"/>
      <c r="H32" s="264"/>
      <c r="I32" s="258"/>
      <c r="J32" s="265"/>
      <c r="K32" s="258"/>
      <c r="M32" s="259" t="s">
        <v>1159</v>
      </c>
      <c r="O32" s="247"/>
    </row>
    <row r="33" spans="1:15" ht="12.75">
      <c r="A33" s="256"/>
      <c r="B33" s="260"/>
      <c r="C33" s="539" t="s">
        <v>1160</v>
      </c>
      <c r="D33" s="540"/>
      <c r="E33" s="261">
        <v>60</v>
      </c>
      <c r="F33" s="262"/>
      <c r="G33" s="263"/>
      <c r="H33" s="264"/>
      <c r="I33" s="258"/>
      <c r="J33" s="265"/>
      <c r="K33" s="258"/>
      <c r="M33" s="259" t="s">
        <v>1160</v>
      </c>
      <c r="O33" s="247"/>
    </row>
    <row r="34" spans="1:15" ht="12.75">
      <c r="A34" s="256"/>
      <c r="B34" s="260"/>
      <c r="C34" s="539" t="s">
        <v>1161</v>
      </c>
      <c r="D34" s="540"/>
      <c r="E34" s="261">
        <v>33.9808</v>
      </c>
      <c r="F34" s="262"/>
      <c r="G34" s="263"/>
      <c r="H34" s="264"/>
      <c r="I34" s="258"/>
      <c r="J34" s="265"/>
      <c r="K34" s="258"/>
      <c r="M34" s="259" t="s">
        <v>1161</v>
      </c>
      <c r="O34" s="247"/>
    </row>
    <row r="35" spans="1:15" ht="12.75">
      <c r="A35" s="256"/>
      <c r="B35" s="260"/>
      <c r="C35" s="539" t="s">
        <v>1162</v>
      </c>
      <c r="D35" s="540"/>
      <c r="E35" s="261">
        <v>5.49</v>
      </c>
      <c r="F35" s="262"/>
      <c r="G35" s="263"/>
      <c r="H35" s="264"/>
      <c r="I35" s="258"/>
      <c r="J35" s="265"/>
      <c r="K35" s="258"/>
      <c r="M35" s="259" t="s">
        <v>1162</v>
      </c>
      <c r="O35" s="247"/>
    </row>
    <row r="36" spans="1:15" ht="12.75">
      <c r="A36" s="256"/>
      <c r="B36" s="260"/>
      <c r="C36" s="539" t="s">
        <v>1163</v>
      </c>
      <c r="D36" s="540"/>
      <c r="E36" s="261">
        <v>5.31</v>
      </c>
      <c r="F36" s="262"/>
      <c r="G36" s="263"/>
      <c r="H36" s="264"/>
      <c r="I36" s="258"/>
      <c r="J36" s="265"/>
      <c r="K36" s="258"/>
      <c r="M36" s="259" t="s">
        <v>1163</v>
      </c>
      <c r="O36" s="247"/>
    </row>
    <row r="37" spans="1:15" ht="12.75">
      <c r="A37" s="256"/>
      <c r="B37" s="260"/>
      <c r="C37" s="539" t="s">
        <v>1164</v>
      </c>
      <c r="D37" s="540"/>
      <c r="E37" s="261">
        <v>5.562</v>
      </c>
      <c r="F37" s="262"/>
      <c r="G37" s="263"/>
      <c r="H37" s="264"/>
      <c r="I37" s="258"/>
      <c r="J37" s="265"/>
      <c r="K37" s="258"/>
      <c r="M37" s="259" t="s">
        <v>1164</v>
      </c>
      <c r="O37" s="247"/>
    </row>
    <row r="38" spans="1:15" ht="12.75">
      <c r="A38" s="256"/>
      <c r="B38" s="260"/>
      <c r="C38" s="539" t="s">
        <v>1165</v>
      </c>
      <c r="D38" s="540"/>
      <c r="E38" s="261">
        <v>5.3631</v>
      </c>
      <c r="F38" s="262"/>
      <c r="G38" s="263"/>
      <c r="H38" s="264"/>
      <c r="I38" s="258"/>
      <c r="J38" s="265"/>
      <c r="K38" s="258"/>
      <c r="M38" s="259" t="s">
        <v>1165</v>
      </c>
      <c r="O38" s="247"/>
    </row>
    <row r="39" spans="1:15" ht="12.75">
      <c r="A39" s="256"/>
      <c r="B39" s="260"/>
      <c r="C39" s="539" t="s">
        <v>1166</v>
      </c>
      <c r="D39" s="540"/>
      <c r="E39" s="261">
        <v>5.4</v>
      </c>
      <c r="F39" s="262"/>
      <c r="G39" s="263"/>
      <c r="H39" s="264"/>
      <c r="I39" s="258"/>
      <c r="J39" s="265"/>
      <c r="K39" s="258"/>
      <c r="M39" s="259" t="s">
        <v>1166</v>
      </c>
      <c r="O39" s="247"/>
    </row>
    <row r="40" spans="1:15" ht="12.75">
      <c r="A40" s="256"/>
      <c r="B40" s="260"/>
      <c r="C40" s="539" t="s">
        <v>1166</v>
      </c>
      <c r="D40" s="540"/>
      <c r="E40" s="261">
        <v>5.4</v>
      </c>
      <c r="F40" s="262"/>
      <c r="G40" s="263"/>
      <c r="H40" s="264"/>
      <c r="I40" s="258"/>
      <c r="J40" s="265"/>
      <c r="K40" s="258"/>
      <c r="M40" s="259" t="s">
        <v>1166</v>
      </c>
      <c r="O40" s="247"/>
    </row>
    <row r="41" spans="1:15" ht="12.75">
      <c r="A41" s="256"/>
      <c r="B41" s="260"/>
      <c r="C41" s="539" t="s">
        <v>1167</v>
      </c>
      <c r="D41" s="540"/>
      <c r="E41" s="261">
        <v>17</v>
      </c>
      <c r="F41" s="262"/>
      <c r="G41" s="263"/>
      <c r="H41" s="264"/>
      <c r="I41" s="258"/>
      <c r="J41" s="265"/>
      <c r="K41" s="258"/>
      <c r="M41" s="259" t="s">
        <v>1167</v>
      </c>
      <c r="O41" s="247"/>
    </row>
    <row r="42" spans="1:80" ht="20.4">
      <c r="A42" s="248">
        <v>10</v>
      </c>
      <c r="B42" s="249" t="s">
        <v>494</v>
      </c>
      <c r="C42" s="250" t="s">
        <v>1168</v>
      </c>
      <c r="D42" s="251" t="s">
        <v>181</v>
      </c>
      <c r="E42" s="252">
        <v>247.1</v>
      </c>
      <c r="F42" s="252"/>
      <c r="G42" s="253">
        <f>E42*F42</f>
        <v>0</v>
      </c>
      <c r="H42" s="254">
        <v>0.015</v>
      </c>
      <c r="I42" s="255">
        <f>E42*H42</f>
        <v>3.7064999999999997</v>
      </c>
      <c r="J42" s="254"/>
      <c r="K42" s="255">
        <f>E42*J42</f>
        <v>0</v>
      </c>
      <c r="O42" s="247">
        <v>2</v>
      </c>
      <c r="AA42" s="220">
        <v>12</v>
      </c>
      <c r="AB42" s="220">
        <v>0</v>
      </c>
      <c r="AC42" s="220">
        <v>55</v>
      </c>
      <c r="AZ42" s="220">
        <v>1</v>
      </c>
      <c r="BA42" s="220">
        <f>IF(AZ42=1,G42,0)</f>
        <v>0</v>
      </c>
      <c r="BB42" s="220">
        <f>IF(AZ42=2,G42,0)</f>
        <v>0</v>
      </c>
      <c r="BC42" s="220">
        <f>IF(AZ42=3,G42,0)</f>
        <v>0</v>
      </c>
      <c r="BD42" s="220">
        <f>IF(AZ42=4,G42,0)</f>
        <v>0</v>
      </c>
      <c r="BE42" s="220">
        <f>IF(AZ42=5,G42,0)</f>
        <v>0</v>
      </c>
      <c r="CA42" s="247">
        <v>12</v>
      </c>
      <c r="CB42" s="247">
        <v>0</v>
      </c>
    </row>
    <row r="43" spans="1:15" ht="12.75">
      <c r="A43" s="256"/>
      <c r="B43" s="257"/>
      <c r="C43" s="546" t="s">
        <v>1169</v>
      </c>
      <c r="D43" s="547"/>
      <c r="E43" s="547"/>
      <c r="F43" s="547"/>
      <c r="G43" s="548"/>
      <c r="I43" s="258"/>
      <c r="K43" s="258"/>
      <c r="L43" s="259" t="s">
        <v>1169</v>
      </c>
      <c r="O43" s="247">
        <v>3</v>
      </c>
    </row>
    <row r="44" spans="1:15" ht="12.75">
      <c r="A44" s="256"/>
      <c r="B44" s="260"/>
      <c r="C44" s="539" t="s">
        <v>1170</v>
      </c>
      <c r="D44" s="540"/>
      <c r="E44" s="261">
        <v>247.1</v>
      </c>
      <c r="F44" s="262"/>
      <c r="G44" s="263"/>
      <c r="H44" s="264"/>
      <c r="I44" s="258"/>
      <c r="J44" s="265"/>
      <c r="K44" s="258"/>
      <c r="M44" s="259" t="s">
        <v>1170</v>
      </c>
      <c r="O44" s="247"/>
    </row>
    <row r="45" spans="1:80" ht="20.4">
      <c r="A45" s="248">
        <v>11</v>
      </c>
      <c r="B45" s="249" t="s">
        <v>1171</v>
      </c>
      <c r="C45" s="250" t="s">
        <v>1172</v>
      </c>
      <c r="D45" s="251" t="s">
        <v>181</v>
      </c>
      <c r="E45" s="252">
        <v>86.485</v>
      </c>
      <c r="F45" s="252"/>
      <c r="G45" s="253">
        <f>E45*F45</f>
        <v>0</v>
      </c>
      <c r="H45" s="254">
        <v>0</v>
      </c>
      <c r="I45" s="255">
        <f>E45*H45</f>
        <v>0</v>
      </c>
      <c r="J45" s="254"/>
      <c r="K45" s="255">
        <f>E45*J45</f>
        <v>0</v>
      </c>
      <c r="O45" s="247">
        <v>2</v>
      </c>
      <c r="AA45" s="220">
        <v>12</v>
      </c>
      <c r="AB45" s="220">
        <v>0</v>
      </c>
      <c r="AC45" s="220">
        <v>56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12</v>
      </c>
      <c r="CB45" s="247">
        <v>0</v>
      </c>
    </row>
    <row r="46" spans="1:15" ht="12.75">
      <c r="A46" s="256"/>
      <c r="B46" s="260"/>
      <c r="C46" s="539" t="s">
        <v>1173</v>
      </c>
      <c r="D46" s="540"/>
      <c r="E46" s="261">
        <v>86.485</v>
      </c>
      <c r="F46" s="262"/>
      <c r="G46" s="263"/>
      <c r="H46" s="264"/>
      <c r="I46" s="258"/>
      <c r="J46" s="265"/>
      <c r="K46" s="258"/>
      <c r="M46" s="259" t="s">
        <v>1173</v>
      </c>
      <c r="O46" s="247"/>
    </row>
    <row r="47" spans="1:57" ht="12.75">
      <c r="A47" s="266"/>
      <c r="B47" s="267" t="s">
        <v>99</v>
      </c>
      <c r="C47" s="268" t="s">
        <v>465</v>
      </c>
      <c r="D47" s="269"/>
      <c r="E47" s="270"/>
      <c r="F47" s="271"/>
      <c r="G47" s="272">
        <f>SUM(G24:G46)</f>
        <v>0</v>
      </c>
      <c r="H47" s="273"/>
      <c r="I47" s="274">
        <f>SUM(I24:I46)</f>
        <v>39.666455176999996</v>
      </c>
      <c r="J47" s="273"/>
      <c r="K47" s="274">
        <f>SUM(K24:K46)</f>
        <v>0</v>
      </c>
      <c r="O47" s="247">
        <v>4</v>
      </c>
      <c r="BA47" s="275">
        <f>SUM(BA24:BA46)</f>
        <v>0</v>
      </c>
      <c r="BB47" s="275">
        <f>SUM(BB24:BB46)</f>
        <v>0</v>
      </c>
      <c r="BC47" s="275">
        <f>SUM(BC24:BC46)</f>
        <v>0</v>
      </c>
      <c r="BD47" s="275">
        <f>SUM(BD24:BD46)</f>
        <v>0</v>
      </c>
      <c r="BE47" s="275">
        <f>SUM(BE24:BE46)</f>
        <v>0</v>
      </c>
    </row>
    <row r="48" spans="1:15" ht="12.75">
      <c r="A48" s="237" t="s">
        <v>95</v>
      </c>
      <c r="B48" s="238" t="s">
        <v>501</v>
      </c>
      <c r="C48" s="239" t="s">
        <v>502</v>
      </c>
      <c r="D48" s="240"/>
      <c r="E48" s="241"/>
      <c r="F48" s="241"/>
      <c r="G48" s="242"/>
      <c r="H48" s="243"/>
      <c r="I48" s="244"/>
      <c r="J48" s="245"/>
      <c r="K48" s="246"/>
      <c r="O48" s="247">
        <v>1</v>
      </c>
    </row>
    <row r="49" spans="1:80" ht="12.75">
      <c r="A49" s="248">
        <v>12</v>
      </c>
      <c r="B49" s="249" t="s">
        <v>1174</v>
      </c>
      <c r="C49" s="250" t="s">
        <v>1175</v>
      </c>
      <c r="D49" s="251" t="s">
        <v>149</v>
      </c>
      <c r="E49" s="252">
        <v>0.32</v>
      </c>
      <c r="F49" s="252"/>
      <c r="G49" s="253">
        <f>E49*F49</f>
        <v>0</v>
      </c>
      <c r="H49" s="254">
        <v>2.5</v>
      </c>
      <c r="I49" s="255">
        <f>E49*H49</f>
        <v>0.8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15" ht="12.75">
      <c r="A50" s="256"/>
      <c r="B50" s="260"/>
      <c r="C50" s="539" t="s">
        <v>1176</v>
      </c>
      <c r="D50" s="540"/>
      <c r="E50" s="261">
        <v>0.32</v>
      </c>
      <c r="F50" s="262"/>
      <c r="G50" s="263"/>
      <c r="H50" s="264"/>
      <c r="I50" s="258"/>
      <c r="J50" s="265"/>
      <c r="K50" s="258"/>
      <c r="M50" s="259" t="s">
        <v>1176</v>
      </c>
      <c r="O50" s="247"/>
    </row>
    <row r="51" spans="1:57" ht="12.75">
      <c r="A51" s="266"/>
      <c r="B51" s="267" t="s">
        <v>99</v>
      </c>
      <c r="C51" s="268" t="s">
        <v>503</v>
      </c>
      <c r="D51" s="269"/>
      <c r="E51" s="270"/>
      <c r="F51" s="271"/>
      <c r="G51" s="272">
        <f>SUM(G48:G50)</f>
        <v>0</v>
      </c>
      <c r="H51" s="273"/>
      <c r="I51" s="274">
        <f>SUM(I48:I50)</f>
        <v>0.8</v>
      </c>
      <c r="J51" s="273"/>
      <c r="K51" s="274">
        <f>SUM(K48:K50)</f>
        <v>0</v>
      </c>
      <c r="O51" s="247">
        <v>4</v>
      </c>
      <c r="BA51" s="275">
        <f>SUM(BA48:BA50)</f>
        <v>0</v>
      </c>
      <c r="BB51" s="275">
        <f>SUM(BB48:BB50)</f>
        <v>0</v>
      </c>
      <c r="BC51" s="275">
        <f>SUM(BC48:BC50)</f>
        <v>0</v>
      </c>
      <c r="BD51" s="275">
        <f>SUM(BD48:BD50)</f>
        <v>0</v>
      </c>
      <c r="BE51" s="275">
        <f>SUM(BE48:BE50)</f>
        <v>0</v>
      </c>
    </row>
    <row r="52" spans="1:15" ht="12.75">
      <c r="A52" s="237" t="s">
        <v>95</v>
      </c>
      <c r="B52" s="238" t="s">
        <v>1177</v>
      </c>
      <c r="C52" s="239" t="s">
        <v>1178</v>
      </c>
      <c r="D52" s="240"/>
      <c r="E52" s="241"/>
      <c r="F52" s="241"/>
      <c r="G52" s="242"/>
      <c r="H52" s="243"/>
      <c r="I52" s="244"/>
      <c r="J52" s="245"/>
      <c r="K52" s="246"/>
      <c r="O52" s="247">
        <v>1</v>
      </c>
    </row>
    <row r="53" spans="1:80" ht="12.75">
      <c r="A53" s="248">
        <v>13</v>
      </c>
      <c r="B53" s="249" t="s">
        <v>1180</v>
      </c>
      <c r="C53" s="250" t="s">
        <v>1181</v>
      </c>
      <c r="D53" s="251" t="s">
        <v>181</v>
      </c>
      <c r="E53" s="252">
        <v>26</v>
      </c>
      <c r="F53" s="252"/>
      <c r="G53" s="253">
        <f>E53*F53</f>
        <v>0</v>
      </c>
      <c r="H53" s="254">
        <v>0</v>
      </c>
      <c r="I53" s="255">
        <f>E53*H53</f>
        <v>0</v>
      </c>
      <c r="J53" s="254">
        <v>0</v>
      </c>
      <c r="K53" s="255">
        <f>E53*J53</f>
        <v>0</v>
      </c>
      <c r="O53" s="247">
        <v>2</v>
      </c>
      <c r="AA53" s="220">
        <v>1</v>
      </c>
      <c r="AB53" s="220">
        <v>1</v>
      </c>
      <c r="AC53" s="220">
        <v>1</v>
      </c>
      <c r="AZ53" s="220">
        <v>1</v>
      </c>
      <c r="BA53" s="220">
        <f>IF(AZ53=1,G53,0)</f>
        <v>0</v>
      </c>
      <c r="BB53" s="220">
        <f>IF(AZ53=2,G53,0)</f>
        <v>0</v>
      </c>
      <c r="BC53" s="220">
        <f>IF(AZ53=3,G53,0)</f>
        <v>0</v>
      </c>
      <c r="BD53" s="220">
        <f>IF(AZ53=4,G53,0)</f>
        <v>0</v>
      </c>
      <c r="BE53" s="220">
        <f>IF(AZ53=5,G53,0)</f>
        <v>0</v>
      </c>
      <c r="CA53" s="247">
        <v>1</v>
      </c>
      <c r="CB53" s="247">
        <v>1</v>
      </c>
    </row>
    <row r="54" spans="1:15" ht="12.75">
      <c r="A54" s="256"/>
      <c r="B54" s="257"/>
      <c r="C54" s="546" t="s">
        <v>1182</v>
      </c>
      <c r="D54" s="547"/>
      <c r="E54" s="547"/>
      <c r="F54" s="547"/>
      <c r="G54" s="548"/>
      <c r="I54" s="258"/>
      <c r="K54" s="258"/>
      <c r="L54" s="259" t="s">
        <v>1182</v>
      </c>
      <c r="O54" s="247">
        <v>3</v>
      </c>
    </row>
    <row r="55" spans="1:15" ht="12.75">
      <c r="A55" s="256"/>
      <c r="B55" s="260"/>
      <c r="C55" s="539" t="s">
        <v>1183</v>
      </c>
      <c r="D55" s="540"/>
      <c r="E55" s="261">
        <v>20</v>
      </c>
      <c r="F55" s="262"/>
      <c r="G55" s="263"/>
      <c r="H55" s="264"/>
      <c r="I55" s="258"/>
      <c r="J55" s="265"/>
      <c r="K55" s="258"/>
      <c r="M55" s="259" t="s">
        <v>1183</v>
      </c>
      <c r="O55" s="247"/>
    </row>
    <row r="56" spans="1:15" ht="12.75">
      <c r="A56" s="256"/>
      <c r="B56" s="260"/>
      <c r="C56" s="539" t="s">
        <v>1184</v>
      </c>
      <c r="D56" s="540"/>
      <c r="E56" s="261">
        <v>6</v>
      </c>
      <c r="F56" s="262"/>
      <c r="G56" s="263"/>
      <c r="H56" s="264"/>
      <c r="I56" s="258"/>
      <c r="J56" s="265"/>
      <c r="K56" s="258"/>
      <c r="M56" s="259" t="s">
        <v>1184</v>
      </c>
      <c r="O56" s="247"/>
    </row>
    <row r="57" spans="1:57" ht="12.75">
      <c r="A57" s="266"/>
      <c r="B57" s="267" t="s">
        <v>99</v>
      </c>
      <c r="C57" s="268" t="s">
        <v>1179</v>
      </c>
      <c r="D57" s="269"/>
      <c r="E57" s="270"/>
      <c r="F57" s="271"/>
      <c r="G57" s="272">
        <f>SUM(G52:G56)</f>
        <v>0</v>
      </c>
      <c r="H57" s="273"/>
      <c r="I57" s="274">
        <f>SUM(I52:I56)</f>
        <v>0</v>
      </c>
      <c r="J57" s="273"/>
      <c r="K57" s="274">
        <f>SUM(K52:K56)</f>
        <v>0</v>
      </c>
      <c r="O57" s="247">
        <v>4</v>
      </c>
      <c r="BA57" s="275">
        <f>SUM(BA52:BA56)</f>
        <v>0</v>
      </c>
      <c r="BB57" s="275">
        <f>SUM(BB52:BB56)</f>
        <v>0</v>
      </c>
      <c r="BC57" s="275">
        <f>SUM(BC52:BC56)</f>
        <v>0</v>
      </c>
      <c r="BD57" s="275">
        <f>SUM(BD52:BD56)</f>
        <v>0</v>
      </c>
      <c r="BE57" s="275">
        <f>SUM(BE52:BE56)</f>
        <v>0</v>
      </c>
    </row>
    <row r="58" spans="1:15" ht="12.75">
      <c r="A58" s="237" t="s">
        <v>95</v>
      </c>
      <c r="B58" s="238" t="s">
        <v>556</v>
      </c>
      <c r="C58" s="239" t="s">
        <v>557</v>
      </c>
      <c r="D58" s="240"/>
      <c r="E58" s="241"/>
      <c r="F58" s="241"/>
      <c r="G58" s="242"/>
      <c r="H58" s="243"/>
      <c r="I58" s="244"/>
      <c r="J58" s="245"/>
      <c r="K58" s="246"/>
      <c r="O58" s="247">
        <v>1</v>
      </c>
    </row>
    <row r="59" spans="1:80" ht="12.75">
      <c r="A59" s="248">
        <v>14</v>
      </c>
      <c r="B59" s="249" t="s">
        <v>1185</v>
      </c>
      <c r="C59" s="250" t="s">
        <v>1186</v>
      </c>
      <c r="D59" s="251" t="s">
        <v>181</v>
      </c>
      <c r="E59" s="252">
        <v>310.68</v>
      </c>
      <c r="F59" s="252"/>
      <c r="G59" s="253">
        <f>E59*F59</f>
        <v>0</v>
      </c>
      <c r="H59" s="254">
        <v>0.02426</v>
      </c>
      <c r="I59" s="255">
        <f>E59*H59</f>
        <v>7.5370968000000005</v>
      </c>
      <c r="J59" s="254">
        <v>0</v>
      </c>
      <c r="K59" s="255">
        <f>E59*J59</f>
        <v>0</v>
      </c>
      <c r="O59" s="247">
        <v>2</v>
      </c>
      <c r="AA59" s="220">
        <v>1</v>
      </c>
      <c r="AB59" s="220">
        <v>1</v>
      </c>
      <c r="AC59" s="220">
        <v>1</v>
      </c>
      <c r="AZ59" s="220">
        <v>1</v>
      </c>
      <c r="BA59" s="220">
        <f>IF(AZ59=1,G59,0)</f>
        <v>0</v>
      </c>
      <c r="BB59" s="220">
        <f>IF(AZ59=2,G59,0)</f>
        <v>0</v>
      </c>
      <c r="BC59" s="220">
        <f>IF(AZ59=3,G59,0)</f>
        <v>0</v>
      </c>
      <c r="BD59" s="220">
        <f>IF(AZ59=4,G59,0)</f>
        <v>0</v>
      </c>
      <c r="BE59" s="220">
        <f>IF(AZ59=5,G59,0)</f>
        <v>0</v>
      </c>
      <c r="CA59" s="247">
        <v>1</v>
      </c>
      <c r="CB59" s="247">
        <v>1</v>
      </c>
    </row>
    <row r="60" spans="1:15" ht="12.75">
      <c r="A60" s="256"/>
      <c r="B60" s="260"/>
      <c r="C60" s="539" t="s">
        <v>1187</v>
      </c>
      <c r="D60" s="540"/>
      <c r="E60" s="261">
        <v>310.68</v>
      </c>
      <c r="F60" s="262"/>
      <c r="G60" s="263"/>
      <c r="H60" s="264"/>
      <c r="I60" s="258"/>
      <c r="J60" s="265"/>
      <c r="K60" s="258"/>
      <c r="M60" s="259" t="s">
        <v>1187</v>
      </c>
      <c r="O60" s="247"/>
    </row>
    <row r="61" spans="1:80" ht="12.75">
      <c r="A61" s="248">
        <v>15</v>
      </c>
      <c r="B61" s="249" t="s">
        <v>1188</v>
      </c>
      <c r="C61" s="250" t="s">
        <v>1189</v>
      </c>
      <c r="D61" s="251" t="s">
        <v>181</v>
      </c>
      <c r="E61" s="252">
        <v>932.04</v>
      </c>
      <c r="F61" s="252"/>
      <c r="G61" s="253">
        <f>E61*F61</f>
        <v>0</v>
      </c>
      <c r="H61" s="254">
        <v>0.00102</v>
      </c>
      <c r="I61" s="255">
        <f>E61*H61</f>
        <v>0.9506808</v>
      </c>
      <c r="J61" s="254">
        <v>0</v>
      </c>
      <c r="K61" s="255">
        <f>E61*J61</f>
        <v>0</v>
      </c>
      <c r="O61" s="247">
        <v>2</v>
      </c>
      <c r="AA61" s="220">
        <v>1</v>
      </c>
      <c r="AB61" s="220">
        <v>1</v>
      </c>
      <c r="AC61" s="220">
        <v>1</v>
      </c>
      <c r="AZ61" s="220">
        <v>1</v>
      </c>
      <c r="BA61" s="220">
        <f>IF(AZ61=1,G61,0)</f>
        <v>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</v>
      </c>
      <c r="CB61" s="247">
        <v>1</v>
      </c>
    </row>
    <row r="62" spans="1:15" ht="12.75">
      <c r="A62" s="256"/>
      <c r="B62" s="260"/>
      <c r="C62" s="539" t="s">
        <v>1190</v>
      </c>
      <c r="D62" s="540"/>
      <c r="E62" s="261">
        <v>932.04</v>
      </c>
      <c r="F62" s="262"/>
      <c r="G62" s="263"/>
      <c r="H62" s="264"/>
      <c r="I62" s="258"/>
      <c r="J62" s="265"/>
      <c r="K62" s="258"/>
      <c r="M62" s="259" t="s">
        <v>1190</v>
      </c>
      <c r="O62" s="247"/>
    </row>
    <row r="63" spans="1:80" ht="12.75">
      <c r="A63" s="248">
        <v>16</v>
      </c>
      <c r="B63" s="249" t="s">
        <v>1191</v>
      </c>
      <c r="C63" s="250" t="s">
        <v>1192</v>
      </c>
      <c r="D63" s="251" t="s">
        <v>181</v>
      </c>
      <c r="E63" s="252">
        <v>310.68</v>
      </c>
      <c r="F63" s="252"/>
      <c r="G63" s="253">
        <f>E63*F63</f>
        <v>0</v>
      </c>
      <c r="H63" s="254">
        <v>0</v>
      </c>
      <c r="I63" s="255">
        <f>E63*H63</f>
        <v>0</v>
      </c>
      <c r="J63" s="254">
        <v>0</v>
      </c>
      <c r="K63" s="255">
        <f>E63*J63</f>
        <v>0</v>
      </c>
      <c r="O63" s="247">
        <v>2</v>
      </c>
      <c r="AA63" s="220">
        <v>1</v>
      </c>
      <c r="AB63" s="220">
        <v>1</v>
      </c>
      <c r="AC63" s="220">
        <v>1</v>
      </c>
      <c r="AZ63" s="220">
        <v>1</v>
      </c>
      <c r="BA63" s="220">
        <f>IF(AZ63=1,G63,0)</f>
        <v>0</v>
      </c>
      <c r="BB63" s="220">
        <f>IF(AZ63=2,G63,0)</f>
        <v>0</v>
      </c>
      <c r="BC63" s="220">
        <f>IF(AZ63=3,G63,0)</f>
        <v>0</v>
      </c>
      <c r="BD63" s="220">
        <f>IF(AZ63=4,G63,0)</f>
        <v>0</v>
      </c>
      <c r="BE63" s="220">
        <f>IF(AZ63=5,G63,0)</f>
        <v>0</v>
      </c>
      <c r="CA63" s="247">
        <v>1</v>
      </c>
      <c r="CB63" s="247">
        <v>1</v>
      </c>
    </row>
    <row r="64" spans="1:80" ht="12.75">
      <c r="A64" s="248">
        <v>17</v>
      </c>
      <c r="B64" s="249" t="s">
        <v>1193</v>
      </c>
      <c r="C64" s="250" t="s">
        <v>1194</v>
      </c>
      <c r="D64" s="251" t="s">
        <v>149</v>
      </c>
      <c r="E64" s="252">
        <v>2215.44</v>
      </c>
      <c r="F64" s="252"/>
      <c r="G64" s="253">
        <f>E64*F64</f>
        <v>0</v>
      </c>
      <c r="H64" s="254">
        <v>0.00735</v>
      </c>
      <c r="I64" s="255">
        <f>E64*H64</f>
        <v>16.283484</v>
      </c>
      <c r="J64" s="254">
        <v>0</v>
      </c>
      <c r="K64" s="255">
        <f>E64*J64</f>
        <v>0</v>
      </c>
      <c r="O64" s="247">
        <v>2</v>
      </c>
      <c r="AA64" s="220">
        <v>1</v>
      </c>
      <c r="AB64" s="220">
        <v>1</v>
      </c>
      <c r="AC64" s="220">
        <v>1</v>
      </c>
      <c r="AZ64" s="220">
        <v>1</v>
      </c>
      <c r="BA64" s="220">
        <f>IF(AZ64=1,G64,0)</f>
        <v>0</v>
      </c>
      <c r="BB64" s="220">
        <f>IF(AZ64=2,G64,0)</f>
        <v>0</v>
      </c>
      <c r="BC64" s="220">
        <f>IF(AZ64=3,G64,0)</f>
        <v>0</v>
      </c>
      <c r="BD64" s="220">
        <f>IF(AZ64=4,G64,0)</f>
        <v>0</v>
      </c>
      <c r="BE64" s="220">
        <f>IF(AZ64=5,G64,0)</f>
        <v>0</v>
      </c>
      <c r="CA64" s="247">
        <v>1</v>
      </c>
      <c r="CB64" s="247">
        <v>1</v>
      </c>
    </row>
    <row r="65" spans="1:15" ht="12.75">
      <c r="A65" s="256"/>
      <c r="B65" s="260"/>
      <c r="C65" s="539" t="s">
        <v>1195</v>
      </c>
      <c r="D65" s="540"/>
      <c r="E65" s="261">
        <v>2215.44</v>
      </c>
      <c r="F65" s="262"/>
      <c r="G65" s="263"/>
      <c r="H65" s="264"/>
      <c r="I65" s="258"/>
      <c r="J65" s="265"/>
      <c r="K65" s="258"/>
      <c r="M65" s="259" t="s">
        <v>1195</v>
      </c>
      <c r="O65" s="247"/>
    </row>
    <row r="66" spans="1:80" ht="12.75">
      <c r="A66" s="248">
        <v>18</v>
      </c>
      <c r="B66" s="249" t="s">
        <v>1196</v>
      </c>
      <c r="C66" s="250" t="s">
        <v>1197</v>
      </c>
      <c r="D66" s="251" t="s">
        <v>149</v>
      </c>
      <c r="E66" s="252">
        <v>6646.32</v>
      </c>
      <c r="F66" s="252"/>
      <c r="G66" s="253">
        <f>E66*F66</f>
        <v>0</v>
      </c>
      <c r="H66" s="254">
        <v>0.00012</v>
      </c>
      <c r="I66" s="255">
        <f>E66*H66</f>
        <v>0.7975584</v>
      </c>
      <c r="J66" s="254">
        <v>0</v>
      </c>
      <c r="K66" s="255">
        <f>E66*J66</f>
        <v>0</v>
      </c>
      <c r="O66" s="247">
        <v>2</v>
      </c>
      <c r="AA66" s="220">
        <v>1</v>
      </c>
      <c r="AB66" s="220">
        <v>1</v>
      </c>
      <c r="AC66" s="220">
        <v>1</v>
      </c>
      <c r="AZ66" s="220">
        <v>1</v>
      </c>
      <c r="BA66" s="220">
        <f>IF(AZ66=1,G66,0)</f>
        <v>0</v>
      </c>
      <c r="BB66" s="220">
        <f>IF(AZ66=2,G66,0)</f>
        <v>0</v>
      </c>
      <c r="BC66" s="220">
        <f>IF(AZ66=3,G66,0)</f>
        <v>0</v>
      </c>
      <c r="BD66" s="220">
        <f>IF(AZ66=4,G66,0)</f>
        <v>0</v>
      </c>
      <c r="BE66" s="220">
        <f>IF(AZ66=5,G66,0)</f>
        <v>0</v>
      </c>
      <c r="CA66" s="247">
        <v>1</v>
      </c>
      <c r="CB66" s="247">
        <v>1</v>
      </c>
    </row>
    <row r="67" spans="1:15" ht="12.75">
      <c r="A67" s="256"/>
      <c r="B67" s="260"/>
      <c r="C67" s="539" t="s">
        <v>1198</v>
      </c>
      <c r="D67" s="540"/>
      <c r="E67" s="261">
        <v>6646.32</v>
      </c>
      <c r="F67" s="262"/>
      <c r="G67" s="263"/>
      <c r="H67" s="264"/>
      <c r="I67" s="258"/>
      <c r="J67" s="265"/>
      <c r="K67" s="258"/>
      <c r="M67" s="259" t="s">
        <v>1198</v>
      </c>
      <c r="O67" s="247"/>
    </row>
    <row r="68" spans="1:80" ht="12.75">
      <c r="A68" s="248">
        <v>19</v>
      </c>
      <c r="B68" s="249" t="s">
        <v>1199</v>
      </c>
      <c r="C68" s="250" t="s">
        <v>1200</v>
      </c>
      <c r="D68" s="251" t="s">
        <v>149</v>
      </c>
      <c r="E68" s="252">
        <v>2215.44</v>
      </c>
      <c r="F68" s="252"/>
      <c r="G68" s="253">
        <f>E68*F68</f>
        <v>0</v>
      </c>
      <c r="H68" s="254">
        <v>0</v>
      </c>
      <c r="I68" s="255">
        <f>E68*H68</f>
        <v>0</v>
      </c>
      <c r="J68" s="254">
        <v>0</v>
      </c>
      <c r="K68" s="255">
        <f>E68*J68</f>
        <v>0</v>
      </c>
      <c r="O68" s="247">
        <v>2</v>
      </c>
      <c r="AA68" s="220">
        <v>1</v>
      </c>
      <c r="AB68" s="220">
        <v>1</v>
      </c>
      <c r="AC68" s="220">
        <v>1</v>
      </c>
      <c r="AZ68" s="220">
        <v>1</v>
      </c>
      <c r="BA68" s="220">
        <f>IF(AZ68=1,G68,0)</f>
        <v>0</v>
      </c>
      <c r="BB68" s="220">
        <f>IF(AZ68=2,G68,0)</f>
        <v>0</v>
      </c>
      <c r="BC68" s="220">
        <f>IF(AZ68=3,G68,0)</f>
        <v>0</v>
      </c>
      <c r="BD68" s="220">
        <f>IF(AZ68=4,G68,0)</f>
        <v>0</v>
      </c>
      <c r="BE68" s="220">
        <f>IF(AZ68=5,G68,0)</f>
        <v>0</v>
      </c>
      <c r="CA68" s="247">
        <v>1</v>
      </c>
      <c r="CB68" s="247">
        <v>1</v>
      </c>
    </row>
    <row r="69" spans="1:80" ht="12.75">
      <c r="A69" s="248">
        <v>20</v>
      </c>
      <c r="B69" s="249" t="s">
        <v>1201</v>
      </c>
      <c r="C69" s="250" t="s">
        <v>1202</v>
      </c>
      <c r="D69" s="251" t="s">
        <v>181</v>
      </c>
      <c r="E69" s="252">
        <v>1054.647</v>
      </c>
      <c r="F69" s="252"/>
      <c r="G69" s="253">
        <f>E69*F69</f>
        <v>0</v>
      </c>
      <c r="H69" s="254">
        <v>0.01691</v>
      </c>
      <c r="I69" s="255">
        <f>E69*H69</f>
        <v>17.83408077</v>
      </c>
      <c r="J69" s="254">
        <v>0</v>
      </c>
      <c r="K69" s="255">
        <f>E69*J69</f>
        <v>0</v>
      </c>
      <c r="O69" s="247">
        <v>2</v>
      </c>
      <c r="AA69" s="220">
        <v>1</v>
      </c>
      <c r="AB69" s="220">
        <v>1</v>
      </c>
      <c r="AC69" s="220">
        <v>1</v>
      </c>
      <c r="AZ69" s="220">
        <v>1</v>
      </c>
      <c r="BA69" s="220">
        <f>IF(AZ69=1,G69,0)</f>
        <v>0</v>
      </c>
      <c r="BB69" s="220">
        <f>IF(AZ69=2,G69,0)</f>
        <v>0</v>
      </c>
      <c r="BC69" s="220">
        <f>IF(AZ69=3,G69,0)</f>
        <v>0</v>
      </c>
      <c r="BD69" s="220">
        <f>IF(AZ69=4,G69,0)</f>
        <v>0</v>
      </c>
      <c r="BE69" s="220">
        <f>IF(AZ69=5,G69,0)</f>
        <v>0</v>
      </c>
      <c r="CA69" s="247">
        <v>1</v>
      </c>
      <c r="CB69" s="247">
        <v>1</v>
      </c>
    </row>
    <row r="70" spans="1:15" ht="12.75">
      <c r="A70" s="256"/>
      <c r="B70" s="260"/>
      <c r="C70" s="539" t="s">
        <v>1203</v>
      </c>
      <c r="D70" s="540"/>
      <c r="E70" s="261">
        <v>928.017</v>
      </c>
      <c r="F70" s="262"/>
      <c r="G70" s="263"/>
      <c r="H70" s="264"/>
      <c r="I70" s="258"/>
      <c r="J70" s="265"/>
      <c r="K70" s="258"/>
      <c r="M70" s="259" t="s">
        <v>1203</v>
      </c>
      <c r="O70" s="247"/>
    </row>
    <row r="71" spans="1:15" ht="12.75">
      <c r="A71" s="256"/>
      <c r="B71" s="260"/>
      <c r="C71" s="539" t="s">
        <v>1204</v>
      </c>
      <c r="D71" s="540"/>
      <c r="E71" s="261">
        <v>126.63</v>
      </c>
      <c r="F71" s="262"/>
      <c r="G71" s="263"/>
      <c r="H71" s="264"/>
      <c r="I71" s="258"/>
      <c r="J71" s="265"/>
      <c r="K71" s="258"/>
      <c r="M71" s="259" t="s">
        <v>1204</v>
      </c>
      <c r="O71" s="247"/>
    </row>
    <row r="72" spans="1:80" ht="12.75">
      <c r="A72" s="248">
        <v>21</v>
      </c>
      <c r="B72" s="249" t="s">
        <v>1205</v>
      </c>
      <c r="C72" s="250" t="s">
        <v>1206</v>
      </c>
      <c r="D72" s="251" t="s">
        <v>181</v>
      </c>
      <c r="E72" s="252">
        <v>3163.941</v>
      </c>
      <c r="F72" s="252"/>
      <c r="G72" s="253">
        <f>E72*F72</f>
        <v>0</v>
      </c>
      <c r="H72" s="254">
        <v>0.0004</v>
      </c>
      <c r="I72" s="255">
        <f>E72*H72</f>
        <v>1.2655764</v>
      </c>
      <c r="J72" s="254">
        <v>0</v>
      </c>
      <c r="K72" s="255">
        <f>E72*J72</f>
        <v>0</v>
      </c>
      <c r="O72" s="247">
        <v>2</v>
      </c>
      <c r="AA72" s="220">
        <v>1</v>
      </c>
      <c r="AB72" s="220">
        <v>1</v>
      </c>
      <c r="AC72" s="220">
        <v>1</v>
      </c>
      <c r="AZ72" s="220">
        <v>1</v>
      </c>
      <c r="BA72" s="220">
        <f>IF(AZ72=1,G72,0)</f>
        <v>0</v>
      </c>
      <c r="BB72" s="220">
        <f>IF(AZ72=2,G72,0)</f>
        <v>0</v>
      </c>
      <c r="BC72" s="220">
        <f>IF(AZ72=3,G72,0)</f>
        <v>0</v>
      </c>
      <c r="BD72" s="220">
        <f>IF(AZ72=4,G72,0)</f>
        <v>0</v>
      </c>
      <c r="BE72" s="220">
        <f>IF(AZ72=5,G72,0)</f>
        <v>0</v>
      </c>
      <c r="CA72" s="247">
        <v>1</v>
      </c>
      <c r="CB72" s="247">
        <v>1</v>
      </c>
    </row>
    <row r="73" spans="1:15" ht="12.75">
      <c r="A73" s="256"/>
      <c r="B73" s="260"/>
      <c r="C73" s="539" t="s">
        <v>1207</v>
      </c>
      <c r="D73" s="540"/>
      <c r="E73" s="261">
        <v>3163.941</v>
      </c>
      <c r="F73" s="262"/>
      <c r="G73" s="263"/>
      <c r="H73" s="264"/>
      <c r="I73" s="258"/>
      <c r="J73" s="265"/>
      <c r="K73" s="258"/>
      <c r="M73" s="259" t="s">
        <v>1207</v>
      </c>
      <c r="O73" s="247"/>
    </row>
    <row r="74" spans="1:80" ht="12.75">
      <c r="A74" s="248">
        <v>22</v>
      </c>
      <c r="B74" s="249" t="s">
        <v>1208</v>
      </c>
      <c r="C74" s="250" t="s">
        <v>1209</v>
      </c>
      <c r="D74" s="251" t="s">
        <v>181</v>
      </c>
      <c r="E74" s="252">
        <v>1054.647</v>
      </c>
      <c r="F74" s="252"/>
      <c r="G74" s="253">
        <f>E74*F74</f>
        <v>0</v>
      </c>
      <c r="H74" s="254">
        <v>0</v>
      </c>
      <c r="I74" s="255">
        <f>E74*H74</f>
        <v>0</v>
      </c>
      <c r="J74" s="254">
        <v>0</v>
      </c>
      <c r="K74" s="255">
        <f>E74*J74</f>
        <v>0</v>
      </c>
      <c r="O74" s="247">
        <v>2</v>
      </c>
      <c r="AA74" s="220">
        <v>1</v>
      </c>
      <c r="AB74" s="220">
        <v>1</v>
      </c>
      <c r="AC74" s="220">
        <v>1</v>
      </c>
      <c r="AZ74" s="220">
        <v>1</v>
      </c>
      <c r="BA74" s="220">
        <f>IF(AZ74=1,G74,0)</f>
        <v>0</v>
      </c>
      <c r="BB74" s="220">
        <f>IF(AZ74=2,G74,0)</f>
        <v>0</v>
      </c>
      <c r="BC74" s="220">
        <f>IF(AZ74=3,G74,0)</f>
        <v>0</v>
      </c>
      <c r="BD74" s="220">
        <f>IF(AZ74=4,G74,0)</f>
        <v>0</v>
      </c>
      <c r="BE74" s="220">
        <f>IF(AZ74=5,G74,0)</f>
        <v>0</v>
      </c>
      <c r="CA74" s="247">
        <v>1</v>
      </c>
      <c r="CB74" s="247">
        <v>1</v>
      </c>
    </row>
    <row r="75" spans="1:80" ht="12.75">
      <c r="A75" s="248">
        <v>23</v>
      </c>
      <c r="B75" s="249" t="s">
        <v>1210</v>
      </c>
      <c r="C75" s="250" t="s">
        <v>1211</v>
      </c>
      <c r="D75" s="251" t="s">
        <v>111</v>
      </c>
      <c r="E75" s="252">
        <v>1</v>
      </c>
      <c r="F75" s="252"/>
      <c r="G75" s="253">
        <f>E75*F75</f>
        <v>0</v>
      </c>
      <c r="H75" s="254">
        <v>0</v>
      </c>
      <c r="I75" s="255">
        <f>E75*H75</f>
        <v>0</v>
      </c>
      <c r="J75" s="254">
        <v>0</v>
      </c>
      <c r="K75" s="255">
        <f>E75*J75</f>
        <v>0</v>
      </c>
      <c r="O75" s="247">
        <v>2</v>
      </c>
      <c r="AA75" s="220">
        <v>1</v>
      </c>
      <c r="AB75" s="220">
        <v>1</v>
      </c>
      <c r="AC75" s="220">
        <v>1</v>
      </c>
      <c r="AZ75" s="220">
        <v>1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1</v>
      </c>
    </row>
    <row r="76" spans="1:57" ht="12.75">
      <c r="A76" s="266"/>
      <c r="B76" s="267" t="s">
        <v>99</v>
      </c>
      <c r="C76" s="268" t="s">
        <v>558</v>
      </c>
      <c r="D76" s="269"/>
      <c r="E76" s="270"/>
      <c r="F76" s="271"/>
      <c r="G76" s="272">
        <f>SUM(G58:G75)</f>
        <v>0</v>
      </c>
      <c r="H76" s="273"/>
      <c r="I76" s="274">
        <f>SUM(I58:I75)</f>
        <v>44.66847717</v>
      </c>
      <c r="J76" s="273"/>
      <c r="K76" s="274">
        <f>SUM(K58:K75)</f>
        <v>0</v>
      </c>
      <c r="O76" s="247">
        <v>4</v>
      </c>
      <c r="BA76" s="275">
        <f>SUM(BA58:BA75)</f>
        <v>0</v>
      </c>
      <c r="BB76" s="275">
        <f>SUM(BB58:BB75)</f>
        <v>0</v>
      </c>
      <c r="BC76" s="275">
        <f>SUM(BC58:BC75)</f>
        <v>0</v>
      </c>
      <c r="BD76" s="275">
        <f>SUM(BD58:BD75)</f>
        <v>0</v>
      </c>
      <c r="BE76" s="275">
        <f>SUM(BE58:BE75)</f>
        <v>0</v>
      </c>
    </row>
    <row r="77" spans="1:15" ht="12.75">
      <c r="A77" s="237" t="s">
        <v>95</v>
      </c>
      <c r="B77" s="238" t="s">
        <v>157</v>
      </c>
      <c r="C77" s="239" t="s">
        <v>158</v>
      </c>
      <c r="D77" s="240"/>
      <c r="E77" s="241"/>
      <c r="F77" s="241"/>
      <c r="G77" s="242"/>
      <c r="H77" s="243"/>
      <c r="I77" s="244"/>
      <c r="J77" s="245"/>
      <c r="K77" s="246"/>
      <c r="O77" s="247">
        <v>1</v>
      </c>
    </row>
    <row r="78" spans="1:80" ht="12.75">
      <c r="A78" s="248">
        <v>24</v>
      </c>
      <c r="B78" s="249" t="s">
        <v>171</v>
      </c>
      <c r="C78" s="250" t="s">
        <v>172</v>
      </c>
      <c r="D78" s="251" t="s">
        <v>149</v>
      </c>
      <c r="E78" s="252">
        <v>0.375</v>
      </c>
      <c r="F78" s="252"/>
      <c r="G78" s="253">
        <f>E78*F78</f>
        <v>0</v>
      </c>
      <c r="H78" s="254">
        <v>0.00112</v>
      </c>
      <c r="I78" s="255">
        <f>E78*H78</f>
        <v>0.00041999999999999996</v>
      </c>
      <c r="J78" s="254">
        <v>-2.5</v>
      </c>
      <c r="K78" s="255">
        <f>E78*J78</f>
        <v>-0.9375</v>
      </c>
      <c r="O78" s="247">
        <v>2</v>
      </c>
      <c r="AA78" s="220">
        <v>1</v>
      </c>
      <c r="AB78" s="220">
        <v>1</v>
      </c>
      <c r="AC78" s="220">
        <v>1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1</v>
      </c>
    </row>
    <row r="79" spans="1:15" ht="12.75">
      <c r="A79" s="256"/>
      <c r="B79" s="260"/>
      <c r="C79" s="539" t="s">
        <v>1212</v>
      </c>
      <c r="D79" s="540"/>
      <c r="E79" s="261">
        <v>0.375</v>
      </c>
      <c r="F79" s="262"/>
      <c r="G79" s="263"/>
      <c r="H79" s="264"/>
      <c r="I79" s="258"/>
      <c r="J79" s="265"/>
      <c r="K79" s="258"/>
      <c r="M79" s="259" t="s">
        <v>1212</v>
      </c>
      <c r="O79" s="247"/>
    </row>
    <row r="80" spans="1:57" ht="12.75">
      <c r="A80" s="266"/>
      <c r="B80" s="267" t="s">
        <v>99</v>
      </c>
      <c r="C80" s="268" t="s">
        <v>159</v>
      </c>
      <c r="D80" s="269"/>
      <c r="E80" s="270"/>
      <c r="F80" s="271"/>
      <c r="G80" s="272">
        <f>SUM(G77:G79)</f>
        <v>0</v>
      </c>
      <c r="H80" s="273"/>
      <c r="I80" s="274">
        <f>SUM(I77:I79)</f>
        <v>0.00041999999999999996</v>
      </c>
      <c r="J80" s="273"/>
      <c r="K80" s="274">
        <f>SUM(K77:K79)</f>
        <v>-0.9375</v>
      </c>
      <c r="O80" s="247">
        <v>4</v>
      </c>
      <c r="BA80" s="275">
        <f>SUM(BA77:BA79)</f>
        <v>0</v>
      </c>
      <c r="BB80" s="275">
        <f>SUM(BB77:BB79)</f>
        <v>0</v>
      </c>
      <c r="BC80" s="275">
        <f>SUM(BC77:BC79)</f>
        <v>0</v>
      </c>
      <c r="BD80" s="275">
        <f>SUM(BD77:BD79)</f>
        <v>0</v>
      </c>
      <c r="BE80" s="275">
        <f>SUM(BE77:BE79)</f>
        <v>0</v>
      </c>
    </row>
    <row r="81" spans="1:15" ht="12.75">
      <c r="A81" s="237" t="s">
        <v>95</v>
      </c>
      <c r="B81" s="238" t="s">
        <v>575</v>
      </c>
      <c r="C81" s="239" t="s">
        <v>576</v>
      </c>
      <c r="D81" s="240"/>
      <c r="E81" s="241"/>
      <c r="F81" s="241"/>
      <c r="G81" s="242"/>
      <c r="H81" s="243"/>
      <c r="I81" s="244"/>
      <c r="J81" s="245"/>
      <c r="K81" s="246"/>
      <c r="O81" s="247">
        <v>1</v>
      </c>
    </row>
    <row r="82" spans="1:80" ht="12.75">
      <c r="A82" s="248">
        <v>25</v>
      </c>
      <c r="B82" s="249" t="s">
        <v>1213</v>
      </c>
      <c r="C82" s="250" t="s">
        <v>1214</v>
      </c>
      <c r="D82" s="251" t="s">
        <v>214</v>
      </c>
      <c r="E82" s="252">
        <v>101.161272347</v>
      </c>
      <c r="F82" s="252"/>
      <c r="G82" s="253">
        <f>E82*F82</f>
        <v>0</v>
      </c>
      <c r="H82" s="254">
        <v>0</v>
      </c>
      <c r="I82" s="255">
        <f>E82*H82</f>
        <v>0</v>
      </c>
      <c r="J82" s="254"/>
      <c r="K82" s="255">
        <f>E82*J82</f>
        <v>0</v>
      </c>
      <c r="O82" s="247">
        <v>2</v>
      </c>
      <c r="AA82" s="220">
        <v>7</v>
      </c>
      <c r="AB82" s="220">
        <v>1</v>
      </c>
      <c r="AC82" s="220">
        <v>2</v>
      </c>
      <c r="AZ82" s="220">
        <v>1</v>
      </c>
      <c r="BA82" s="220">
        <f>IF(AZ82=1,G82,0)</f>
        <v>0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7</v>
      </c>
      <c r="CB82" s="247">
        <v>1</v>
      </c>
    </row>
    <row r="83" spans="1:57" ht="12.75">
      <c r="A83" s="266"/>
      <c r="B83" s="267" t="s">
        <v>99</v>
      </c>
      <c r="C83" s="268" t="s">
        <v>577</v>
      </c>
      <c r="D83" s="269"/>
      <c r="E83" s="270"/>
      <c r="F83" s="271"/>
      <c r="G83" s="272">
        <f>SUM(G81:G82)</f>
        <v>0</v>
      </c>
      <c r="H83" s="273"/>
      <c r="I83" s="274">
        <f>SUM(I81:I82)</f>
        <v>0</v>
      </c>
      <c r="J83" s="273"/>
      <c r="K83" s="274">
        <f>SUM(K81:K82)</f>
        <v>0</v>
      </c>
      <c r="O83" s="247">
        <v>4</v>
      </c>
      <c r="BA83" s="275">
        <f>SUM(BA81:BA82)</f>
        <v>0</v>
      </c>
      <c r="BB83" s="275">
        <f>SUM(BB81:BB82)</f>
        <v>0</v>
      </c>
      <c r="BC83" s="275">
        <f>SUM(BC81:BC82)</f>
        <v>0</v>
      </c>
      <c r="BD83" s="275">
        <f>SUM(BD81:BD82)</f>
        <v>0</v>
      </c>
      <c r="BE83" s="275">
        <f>SUM(BE81:BE82)</f>
        <v>0</v>
      </c>
    </row>
    <row r="84" spans="1:15" ht="12.75">
      <c r="A84" s="237" t="s">
        <v>95</v>
      </c>
      <c r="B84" s="238" t="s">
        <v>706</v>
      </c>
      <c r="C84" s="239" t="s">
        <v>707</v>
      </c>
      <c r="D84" s="240"/>
      <c r="E84" s="241"/>
      <c r="F84" s="241"/>
      <c r="G84" s="242"/>
      <c r="H84" s="243"/>
      <c r="I84" s="244"/>
      <c r="J84" s="245"/>
      <c r="K84" s="246"/>
      <c r="O84" s="247">
        <v>1</v>
      </c>
    </row>
    <row r="85" spans="1:80" ht="12.75">
      <c r="A85" s="248">
        <v>26</v>
      </c>
      <c r="B85" s="249" t="s">
        <v>1215</v>
      </c>
      <c r="C85" s="250" t="s">
        <v>1216</v>
      </c>
      <c r="D85" s="251" t="s">
        <v>181</v>
      </c>
      <c r="E85" s="252">
        <v>39.75</v>
      </c>
      <c r="F85" s="252"/>
      <c r="G85" s="253">
        <f>E85*F85</f>
        <v>0</v>
      </c>
      <c r="H85" s="254">
        <v>0</v>
      </c>
      <c r="I85" s="255">
        <f>E85*H85</f>
        <v>0</v>
      </c>
      <c r="J85" s="254">
        <v>-0.016</v>
      </c>
      <c r="K85" s="255">
        <f>E85*J85</f>
        <v>-0.636</v>
      </c>
      <c r="O85" s="247">
        <v>2</v>
      </c>
      <c r="AA85" s="220">
        <v>1</v>
      </c>
      <c r="AB85" s="220">
        <v>7</v>
      </c>
      <c r="AC85" s="220">
        <v>7</v>
      </c>
      <c r="AZ85" s="220">
        <v>2</v>
      </c>
      <c r="BA85" s="220">
        <f>IF(AZ85=1,G85,0)</f>
        <v>0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1</v>
      </c>
      <c r="CB85" s="247">
        <v>7</v>
      </c>
    </row>
    <row r="86" spans="1:15" ht="12.75">
      <c r="A86" s="256"/>
      <c r="B86" s="260"/>
      <c r="C86" s="539" t="s">
        <v>1217</v>
      </c>
      <c r="D86" s="540"/>
      <c r="E86" s="261">
        <v>24</v>
      </c>
      <c r="F86" s="262"/>
      <c r="G86" s="263"/>
      <c r="H86" s="264"/>
      <c r="I86" s="258"/>
      <c r="J86" s="265"/>
      <c r="K86" s="258"/>
      <c r="M86" s="259" t="s">
        <v>1217</v>
      </c>
      <c r="O86" s="247"/>
    </row>
    <row r="87" spans="1:15" ht="12.75">
      <c r="A87" s="256"/>
      <c r="B87" s="260"/>
      <c r="C87" s="539" t="s">
        <v>1218</v>
      </c>
      <c r="D87" s="540"/>
      <c r="E87" s="261">
        <v>15.75</v>
      </c>
      <c r="F87" s="262"/>
      <c r="G87" s="263"/>
      <c r="H87" s="264"/>
      <c r="I87" s="258"/>
      <c r="J87" s="265"/>
      <c r="K87" s="258"/>
      <c r="M87" s="259" t="s">
        <v>1218</v>
      </c>
      <c r="O87" s="247"/>
    </row>
    <row r="88" spans="1:80" ht="12.75">
      <c r="A88" s="248">
        <v>27</v>
      </c>
      <c r="B88" s="249" t="s">
        <v>1219</v>
      </c>
      <c r="C88" s="250" t="s">
        <v>1220</v>
      </c>
      <c r="D88" s="251" t="s">
        <v>149</v>
      </c>
      <c r="E88" s="252">
        <v>1.749</v>
      </c>
      <c r="F88" s="252"/>
      <c r="G88" s="253">
        <f>E88*F88</f>
        <v>0</v>
      </c>
      <c r="H88" s="254">
        <v>0.0165</v>
      </c>
      <c r="I88" s="255">
        <f>E88*H88</f>
        <v>0.028858500000000002</v>
      </c>
      <c r="J88" s="254">
        <v>0</v>
      </c>
      <c r="K88" s="255">
        <f>E88*J88</f>
        <v>0</v>
      </c>
      <c r="O88" s="247">
        <v>2</v>
      </c>
      <c r="AA88" s="220">
        <v>1</v>
      </c>
      <c r="AB88" s="220">
        <v>7</v>
      </c>
      <c r="AC88" s="220">
        <v>7</v>
      </c>
      <c r="AZ88" s="220">
        <v>2</v>
      </c>
      <c r="BA88" s="220">
        <f>IF(AZ88=1,G88,0)</f>
        <v>0</v>
      </c>
      <c r="BB88" s="220">
        <f>IF(AZ88=2,G88,0)</f>
        <v>0</v>
      </c>
      <c r="BC88" s="220">
        <f>IF(AZ88=3,G88,0)</f>
        <v>0</v>
      </c>
      <c r="BD88" s="220">
        <f>IF(AZ88=4,G88,0)</f>
        <v>0</v>
      </c>
      <c r="BE88" s="220">
        <f>IF(AZ88=5,G88,0)</f>
        <v>0</v>
      </c>
      <c r="CA88" s="247">
        <v>1</v>
      </c>
      <c r="CB88" s="247">
        <v>7</v>
      </c>
    </row>
    <row r="89" spans="1:80" ht="12.75">
      <c r="A89" s="248">
        <v>28</v>
      </c>
      <c r="B89" s="249" t="s">
        <v>725</v>
      </c>
      <c r="C89" s="250" t="s">
        <v>1221</v>
      </c>
      <c r="D89" s="251" t="s">
        <v>181</v>
      </c>
      <c r="E89" s="252">
        <v>103.5</v>
      </c>
      <c r="F89" s="252"/>
      <c r="G89" s="253">
        <f>E89*F89</f>
        <v>0</v>
      </c>
      <c r="H89" s="254">
        <v>0</v>
      </c>
      <c r="I89" s="255">
        <f>E89*H89</f>
        <v>0</v>
      </c>
      <c r="J89" s="254"/>
      <c r="K89" s="255">
        <f>E89*J89</f>
        <v>0</v>
      </c>
      <c r="O89" s="247">
        <v>2</v>
      </c>
      <c r="AA89" s="220">
        <v>12</v>
      </c>
      <c r="AB89" s="220">
        <v>0</v>
      </c>
      <c r="AC89" s="220">
        <v>2</v>
      </c>
      <c r="AZ89" s="220">
        <v>2</v>
      </c>
      <c r="BA89" s="220">
        <f>IF(AZ89=1,G89,0)</f>
        <v>0</v>
      </c>
      <c r="BB89" s="220">
        <f>IF(AZ89=2,G89,0)</f>
        <v>0</v>
      </c>
      <c r="BC89" s="220">
        <f>IF(AZ89=3,G89,0)</f>
        <v>0</v>
      </c>
      <c r="BD89" s="220">
        <f>IF(AZ89=4,G89,0)</f>
        <v>0</v>
      </c>
      <c r="BE89" s="220">
        <f>IF(AZ89=5,G89,0)</f>
        <v>0</v>
      </c>
      <c r="CA89" s="247">
        <v>12</v>
      </c>
      <c r="CB89" s="247">
        <v>0</v>
      </c>
    </row>
    <row r="90" spans="1:15" ht="12.75">
      <c r="A90" s="256"/>
      <c r="B90" s="260"/>
      <c r="C90" s="539" t="s">
        <v>1222</v>
      </c>
      <c r="D90" s="540"/>
      <c r="E90" s="261">
        <v>31.5</v>
      </c>
      <c r="F90" s="262"/>
      <c r="G90" s="263"/>
      <c r="H90" s="264"/>
      <c r="I90" s="258"/>
      <c r="J90" s="265"/>
      <c r="K90" s="258"/>
      <c r="M90" s="259" t="s">
        <v>1222</v>
      </c>
      <c r="O90" s="247"/>
    </row>
    <row r="91" spans="1:15" ht="12.75">
      <c r="A91" s="256"/>
      <c r="B91" s="260"/>
      <c r="C91" s="539" t="s">
        <v>1223</v>
      </c>
      <c r="D91" s="540"/>
      <c r="E91" s="261">
        <v>72</v>
      </c>
      <c r="F91" s="262"/>
      <c r="G91" s="263"/>
      <c r="H91" s="264"/>
      <c r="I91" s="258"/>
      <c r="J91" s="265"/>
      <c r="K91" s="258"/>
      <c r="M91" s="259" t="s">
        <v>1223</v>
      </c>
      <c r="O91" s="247"/>
    </row>
    <row r="92" spans="1:80" ht="12.75">
      <c r="A92" s="248">
        <v>29</v>
      </c>
      <c r="B92" s="249" t="s">
        <v>1224</v>
      </c>
      <c r="C92" s="250" t="s">
        <v>1225</v>
      </c>
      <c r="D92" s="251" t="s">
        <v>149</v>
      </c>
      <c r="E92" s="252">
        <v>1.749</v>
      </c>
      <c r="F92" s="252"/>
      <c r="G92" s="253">
        <f>E92*F92</f>
        <v>0</v>
      </c>
      <c r="H92" s="254">
        <v>0.55</v>
      </c>
      <c r="I92" s="255">
        <f>E92*H92</f>
        <v>0.9619500000000001</v>
      </c>
      <c r="J92" s="254"/>
      <c r="K92" s="255">
        <f>E92*J92</f>
        <v>0</v>
      </c>
      <c r="O92" s="247">
        <v>2</v>
      </c>
      <c r="AA92" s="220">
        <v>3</v>
      </c>
      <c r="AB92" s="220">
        <v>1</v>
      </c>
      <c r="AC92" s="220">
        <v>60512604</v>
      </c>
      <c r="AZ92" s="220">
        <v>2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3</v>
      </c>
      <c r="CB92" s="247">
        <v>1</v>
      </c>
    </row>
    <row r="93" spans="1:15" ht="12.75">
      <c r="A93" s="256"/>
      <c r="B93" s="260"/>
      <c r="C93" s="539" t="s">
        <v>1226</v>
      </c>
      <c r="D93" s="540"/>
      <c r="E93" s="261">
        <v>0.693</v>
      </c>
      <c r="F93" s="262"/>
      <c r="G93" s="263"/>
      <c r="H93" s="264"/>
      <c r="I93" s="258"/>
      <c r="J93" s="265"/>
      <c r="K93" s="258"/>
      <c r="M93" s="259" t="s">
        <v>1226</v>
      </c>
      <c r="O93" s="247"/>
    </row>
    <row r="94" spans="1:15" ht="12.75">
      <c r="A94" s="256"/>
      <c r="B94" s="260"/>
      <c r="C94" s="539" t="s">
        <v>1227</v>
      </c>
      <c r="D94" s="540"/>
      <c r="E94" s="261">
        <v>1.056</v>
      </c>
      <c r="F94" s="262"/>
      <c r="G94" s="263"/>
      <c r="H94" s="264"/>
      <c r="I94" s="258"/>
      <c r="J94" s="265"/>
      <c r="K94" s="258"/>
      <c r="M94" s="259" t="s">
        <v>1227</v>
      </c>
      <c r="O94" s="247"/>
    </row>
    <row r="95" spans="1:80" ht="12.75">
      <c r="A95" s="248">
        <v>30</v>
      </c>
      <c r="B95" s="249" t="s">
        <v>1228</v>
      </c>
      <c r="C95" s="250" t="s">
        <v>1229</v>
      </c>
      <c r="D95" s="251" t="s">
        <v>12</v>
      </c>
      <c r="E95" s="252"/>
      <c r="F95" s="252"/>
      <c r="G95" s="253">
        <f>E95*F95</f>
        <v>0</v>
      </c>
      <c r="H95" s="254">
        <v>0</v>
      </c>
      <c r="I95" s="255">
        <f>E95*H95</f>
        <v>0</v>
      </c>
      <c r="J95" s="254"/>
      <c r="K95" s="255">
        <f>E95*J95</f>
        <v>0</v>
      </c>
      <c r="O95" s="247">
        <v>2</v>
      </c>
      <c r="AA95" s="220">
        <v>7</v>
      </c>
      <c r="AB95" s="220">
        <v>1002</v>
      </c>
      <c r="AC95" s="220">
        <v>5</v>
      </c>
      <c r="AZ95" s="220">
        <v>2</v>
      </c>
      <c r="BA95" s="220">
        <f>IF(AZ95=1,G95,0)</f>
        <v>0</v>
      </c>
      <c r="BB95" s="220">
        <f>IF(AZ95=2,G95,0)</f>
        <v>0</v>
      </c>
      <c r="BC95" s="220">
        <f>IF(AZ95=3,G95,0)</f>
        <v>0</v>
      </c>
      <c r="BD95" s="220">
        <f>IF(AZ95=4,G95,0)</f>
        <v>0</v>
      </c>
      <c r="BE95" s="220">
        <f>IF(AZ95=5,G95,0)</f>
        <v>0</v>
      </c>
      <c r="CA95" s="247">
        <v>7</v>
      </c>
      <c r="CB95" s="247">
        <v>1002</v>
      </c>
    </row>
    <row r="96" spans="1:57" ht="12.75">
      <c r="A96" s="266"/>
      <c r="B96" s="267" t="s">
        <v>99</v>
      </c>
      <c r="C96" s="268" t="s">
        <v>708</v>
      </c>
      <c r="D96" s="269"/>
      <c r="E96" s="270"/>
      <c r="F96" s="271"/>
      <c r="G96" s="272">
        <f>SUM(G84:G95)</f>
        <v>0</v>
      </c>
      <c r="H96" s="273"/>
      <c r="I96" s="274">
        <f>SUM(I84:I95)</f>
        <v>0.9908085000000001</v>
      </c>
      <c r="J96" s="273"/>
      <c r="K96" s="274">
        <f>SUM(K84:K95)</f>
        <v>-0.636</v>
      </c>
      <c r="O96" s="247">
        <v>4</v>
      </c>
      <c r="BA96" s="275">
        <f>SUM(BA84:BA95)</f>
        <v>0</v>
      </c>
      <c r="BB96" s="275">
        <f>SUM(BB84:BB95)</f>
        <v>0</v>
      </c>
      <c r="BC96" s="275">
        <f>SUM(BC84:BC95)</f>
        <v>0</v>
      </c>
      <c r="BD96" s="275">
        <f>SUM(BD84:BD95)</f>
        <v>0</v>
      </c>
      <c r="BE96" s="275">
        <f>SUM(BE84:BE95)</f>
        <v>0</v>
      </c>
    </row>
    <row r="97" spans="1:15" ht="12.75">
      <c r="A97" s="237" t="s">
        <v>95</v>
      </c>
      <c r="B97" s="238" t="s">
        <v>1230</v>
      </c>
      <c r="C97" s="239" t="s">
        <v>1231</v>
      </c>
      <c r="D97" s="240"/>
      <c r="E97" s="241"/>
      <c r="F97" s="241"/>
      <c r="G97" s="242"/>
      <c r="H97" s="243"/>
      <c r="I97" s="244"/>
      <c r="J97" s="245"/>
      <c r="K97" s="246"/>
      <c r="O97" s="247">
        <v>1</v>
      </c>
    </row>
    <row r="98" spans="1:80" ht="12.75">
      <c r="A98" s="248">
        <v>31</v>
      </c>
      <c r="B98" s="249" t="s">
        <v>1233</v>
      </c>
      <c r="C98" s="250" t="s">
        <v>1234</v>
      </c>
      <c r="D98" s="251" t="s">
        <v>181</v>
      </c>
      <c r="E98" s="252">
        <v>275</v>
      </c>
      <c r="F98" s="252"/>
      <c r="G98" s="253">
        <f>E98*F98</f>
        <v>0</v>
      </c>
      <c r="H98" s="254">
        <v>0</v>
      </c>
      <c r="I98" s="255">
        <f>E98*H98</f>
        <v>0</v>
      </c>
      <c r="J98" s="254">
        <v>-0.022</v>
      </c>
      <c r="K98" s="255">
        <f>E98*J98</f>
        <v>-6.05</v>
      </c>
      <c r="O98" s="247">
        <v>2</v>
      </c>
      <c r="AA98" s="220">
        <v>1</v>
      </c>
      <c r="AB98" s="220">
        <v>0</v>
      </c>
      <c r="AC98" s="220">
        <v>0</v>
      </c>
      <c r="AZ98" s="220">
        <v>2</v>
      </c>
      <c r="BA98" s="220">
        <f>IF(AZ98=1,G98,0)</f>
        <v>0</v>
      </c>
      <c r="BB98" s="220">
        <f>IF(AZ98=2,G98,0)</f>
        <v>0</v>
      </c>
      <c r="BC98" s="220">
        <f>IF(AZ98=3,G98,0)</f>
        <v>0</v>
      </c>
      <c r="BD98" s="220">
        <f>IF(AZ98=4,G98,0)</f>
        <v>0</v>
      </c>
      <c r="BE98" s="220">
        <f>IF(AZ98=5,G98,0)</f>
        <v>0</v>
      </c>
      <c r="CA98" s="247">
        <v>1</v>
      </c>
      <c r="CB98" s="247">
        <v>0</v>
      </c>
    </row>
    <row r="99" spans="1:15" ht="12.75">
      <c r="A99" s="256"/>
      <c r="B99" s="257"/>
      <c r="C99" s="546" t="s">
        <v>1235</v>
      </c>
      <c r="D99" s="547"/>
      <c r="E99" s="547"/>
      <c r="F99" s="547"/>
      <c r="G99" s="548"/>
      <c r="I99" s="258"/>
      <c r="K99" s="258"/>
      <c r="L99" s="259" t="s">
        <v>1235</v>
      </c>
      <c r="O99" s="247">
        <v>3</v>
      </c>
    </row>
    <row r="100" spans="1:15" ht="12.75">
      <c r="A100" s="256"/>
      <c r="B100" s="260"/>
      <c r="C100" s="539" t="s">
        <v>1236</v>
      </c>
      <c r="D100" s="540"/>
      <c r="E100" s="261">
        <v>275</v>
      </c>
      <c r="F100" s="262"/>
      <c r="G100" s="263"/>
      <c r="H100" s="264"/>
      <c r="I100" s="258"/>
      <c r="J100" s="265"/>
      <c r="K100" s="258"/>
      <c r="M100" s="259" t="s">
        <v>1236</v>
      </c>
      <c r="O100" s="247"/>
    </row>
    <row r="101" spans="1:80" ht="20.4">
      <c r="A101" s="248">
        <v>32</v>
      </c>
      <c r="B101" s="249" t="s">
        <v>1237</v>
      </c>
      <c r="C101" s="250" t="s">
        <v>1238</v>
      </c>
      <c r="D101" s="251" t="s">
        <v>181</v>
      </c>
      <c r="E101" s="252">
        <v>275</v>
      </c>
      <c r="F101" s="252"/>
      <c r="G101" s="253">
        <f>E101*F101</f>
        <v>0</v>
      </c>
      <c r="H101" s="254">
        <v>0</v>
      </c>
      <c r="I101" s="255">
        <f>E101*H101</f>
        <v>0</v>
      </c>
      <c r="J101" s="254"/>
      <c r="K101" s="255">
        <f>E101*J101</f>
        <v>0</v>
      </c>
      <c r="O101" s="247">
        <v>2</v>
      </c>
      <c r="AA101" s="220">
        <v>12</v>
      </c>
      <c r="AB101" s="220">
        <v>0</v>
      </c>
      <c r="AC101" s="220">
        <v>52</v>
      </c>
      <c r="AZ101" s="220">
        <v>2</v>
      </c>
      <c r="BA101" s="220">
        <f>IF(AZ101=1,G101,0)</f>
        <v>0</v>
      </c>
      <c r="BB101" s="220">
        <f>IF(AZ101=2,G101,0)</f>
        <v>0</v>
      </c>
      <c r="BC101" s="220">
        <f>IF(AZ101=3,G101,0)</f>
        <v>0</v>
      </c>
      <c r="BD101" s="220">
        <f>IF(AZ101=4,G101,0)</f>
        <v>0</v>
      </c>
      <c r="BE101" s="220">
        <f>IF(AZ101=5,G101,0)</f>
        <v>0</v>
      </c>
      <c r="CA101" s="247">
        <v>12</v>
      </c>
      <c r="CB101" s="247">
        <v>0</v>
      </c>
    </row>
    <row r="102" spans="1:15" ht="12.75">
      <c r="A102" s="256"/>
      <c r="B102" s="257"/>
      <c r="C102" s="546" t="s">
        <v>1235</v>
      </c>
      <c r="D102" s="547"/>
      <c r="E102" s="547"/>
      <c r="F102" s="547"/>
      <c r="G102" s="548"/>
      <c r="I102" s="258"/>
      <c r="K102" s="258"/>
      <c r="L102" s="259" t="s">
        <v>1235</v>
      </c>
      <c r="O102" s="247">
        <v>3</v>
      </c>
    </row>
    <row r="103" spans="1:15" ht="12.75">
      <c r="A103" s="256"/>
      <c r="B103" s="260"/>
      <c r="C103" s="539" t="s">
        <v>1236</v>
      </c>
      <c r="D103" s="540"/>
      <c r="E103" s="261">
        <v>275</v>
      </c>
      <c r="F103" s="262"/>
      <c r="G103" s="263"/>
      <c r="H103" s="264"/>
      <c r="I103" s="258"/>
      <c r="J103" s="265"/>
      <c r="K103" s="258"/>
      <c r="M103" s="259" t="s">
        <v>1236</v>
      </c>
      <c r="O103" s="247"/>
    </row>
    <row r="104" spans="1:57" ht="12.75">
      <c r="A104" s="266"/>
      <c r="B104" s="267" t="s">
        <v>99</v>
      </c>
      <c r="C104" s="268" t="s">
        <v>1232</v>
      </c>
      <c r="D104" s="269"/>
      <c r="E104" s="270"/>
      <c r="F104" s="271"/>
      <c r="G104" s="272">
        <f>SUM(G97:G103)</f>
        <v>0</v>
      </c>
      <c r="H104" s="273"/>
      <c r="I104" s="274">
        <f>SUM(I97:I103)</f>
        <v>0</v>
      </c>
      <c r="J104" s="273"/>
      <c r="K104" s="274">
        <f>SUM(K97:K103)</f>
        <v>-6.05</v>
      </c>
      <c r="O104" s="247">
        <v>4</v>
      </c>
      <c r="BA104" s="275">
        <f>SUM(BA97:BA103)</f>
        <v>0</v>
      </c>
      <c r="BB104" s="275">
        <f>SUM(BB97:BB103)</f>
        <v>0</v>
      </c>
      <c r="BC104" s="275">
        <f>SUM(BC97:BC103)</f>
        <v>0</v>
      </c>
      <c r="BD104" s="275">
        <f>SUM(BD97:BD103)</f>
        <v>0</v>
      </c>
      <c r="BE104" s="275">
        <f>SUM(BE97:BE103)</f>
        <v>0</v>
      </c>
    </row>
    <row r="105" spans="1:15" ht="12.75">
      <c r="A105" s="237" t="s">
        <v>95</v>
      </c>
      <c r="B105" s="238" t="s">
        <v>773</v>
      </c>
      <c r="C105" s="239" t="s">
        <v>774</v>
      </c>
      <c r="D105" s="240"/>
      <c r="E105" s="241"/>
      <c r="F105" s="241"/>
      <c r="G105" s="242"/>
      <c r="H105" s="243"/>
      <c r="I105" s="244"/>
      <c r="J105" s="245"/>
      <c r="K105" s="246"/>
      <c r="O105" s="247">
        <v>1</v>
      </c>
    </row>
    <row r="106" spans="1:80" ht="12.75">
      <c r="A106" s="248">
        <v>33</v>
      </c>
      <c r="B106" s="249" t="s">
        <v>1239</v>
      </c>
      <c r="C106" s="250" t="s">
        <v>1240</v>
      </c>
      <c r="D106" s="251" t="s">
        <v>181</v>
      </c>
      <c r="E106" s="252">
        <v>415</v>
      </c>
      <c r="F106" s="252"/>
      <c r="G106" s="253">
        <f>E106*F106</f>
        <v>0</v>
      </c>
      <c r="H106" s="254">
        <v>0</v>
      </c>
      <c r="I106" s="255">
        <f>E106*H106</f>
        <v>0</v>
      </c>
      <c r="J106" s="254">
        <v>-0.008</v>
      </c>
      <c r="K106" s="255">
        <f>E106*J106</f>
        <v>-3.3200000000000003</v>
      </c>
      <c r="O106" s="247">
        <v>2</v>
      </c>
      <c r="AA106" s="220">
        <v>1</v>
      </c>
      <c r="AB106" s="220">
        <v>7</v>
      </c>
      <c r="AC106" s="220">
        <v>7</v>
      </c>
      <c r="AZ106" s="220">
        <v>2</v>
      </c>
      <c r="BA106" s="220">
        <f>IF(AZ106=1,G106,0)</f>
        <v>0</v>
      </c>
      <c r="BB106" s="220">
        <f>IF(AZ106=2,G106,0)</f>
        <v>0</v>
      </c>
      <c r="BC106" s="220">
        <f>IF(AZ106=3,G106,0)</f>
        <v>0</v>
      </c>
      <c r="BD106" s="220">
        <f>IF(AZ106=4,G106,0)</f>
        <v>0</v>
      </c>
      <c r="BE106" s="220">
        <f>IF(AZ106=5,G106,0)</f>
        <v>0</v>
      </c>
      <c r="CA106" s="247">
        <v>1</v>
      </c>
      <c r="CB106" s="247">
        <v>7</v>
      </c>
    </row>
    <row r="107" spans="1:80" ht="12.75">
      <c r="A107" s="248">
        <v>34</v>
      </c>
      <c r="B107" s="249" t="s">
        <v>1241</v>
      </c>
      <c r="C107" s="250" t="s">
        <v>1242</v>
      </c>
      <c r="D107" s="251" t="s">
        <v>181</v>
      </c>
      <c r="E107" s="252">
        <v>415</v>
      </c>
      <c r="F107" s="252"/>
      <c r="G107" s="253">
        <f>E107*F107</f>
        <v>0</v>
      </c>
      <c r="H107" s="254">
        <v>0</v>
      </c>
      <c r="I107" s="255">
        <f>E107*H107</f>
        <v>0</v>
      </c>
      <c r="J107" s="254">
        <v>-0.01098</v>
      </c>
      <c r="K107" s="255">
        <f>E107*J107</f>
        <v>-4.5567</v>
      </c>
      <c r="O107" s="247">
        <v>2</v>
      </c>
      <c r="AA107" s="220">
        <v>1</v>
      </c>
      <c r="AB107" s="220">
        <v>7</v>
      </c>
      <c r="AC107" s="220">
        <v>7</v>
      </c>
      <c r="AZ107" s="220">
        <v>2</v>
      </c>
      <c r="BA107" s="220">
        <f>IF(AZ107=1,G107,0)</f>
        <v>0</v>
      </c>
      <c r="BB107" s="220">
        <f>IF(AZ107=2,G107,0)</f>
        <v>0</v>
      </c>
      <c r="BC107" s="220">
        <f>IF(AZ107=3,G107,0)</f>
        <v>0</v>
      </c>
      <c r="BD107" s="220">
        <f>IF(AZ107=4,G107,0)</f>
        <v>0</v>
      </c>
      <c r="BE107" s="220">
        <f>IF(AZ107=5,G107,0)</f>
        <v>0</v>
      </c>
      <c r="CA107" s="247">
        <v>1</v>
      </c>
      <c r="CB107" s="247">
        <v>7</v>
      </c>
    </row>
    <row r="108" spans="1:15" ht="12.75">
      <c r="A108" s="256"/>
      <c r="B108" s="260"/>
      <c r="C108" s="539" t="s">
        <v>1243</v>
      </c>
      <c r="D108" s="540"/>
      <c r="E108" s="261">
        <v>415</v>
      </c>
      <c r="F108" s="262"/>
      <c r="G108" s="263"/>
      <c r="H108" s="264"/>
      <c r="I108" s="258"/>
      <c r="J108" s="265"/>
      <c r="K108" s="258"/>
      <c r="M108" s="259">
        <v>415</v>
      </c>
      <c r="O108" s="247"/>
    </row>
    <row r="109" spans="1:80" ht="12.75">
      <c r="A109" s="248">
        <v>35</v>
      </c>
      <c r="B109" s="249" t="s">
        <v>1244</v>
      </c>
      <c r="C109" s="250" t="s">
        <v>1245</v>
      </c>
      <c r="D109" s="251" t="s">
        <v>12</v>
      </c>
      <c r="E109" s="252"/>
      <c r="F109" s="252"/>
      <c r="G109" s="253">
        <f>E109*F109</f>
        <v>0</v>
      </c>
      <c r="H109" s="254">
        <v>0</v>
      </c>
      <c r="I109" s="255">
        <f>E109*H109</f>
        <v>0</v>
      </c>
      <c r="J109" s="254"/>
      <c r="K109" s="255">
        <f>E109*J109</f>
        <v>0</v>
      </c>
      <c r="O109" s="247">
        <v>2</v>
      </c>
      <c r="AA109" s="220">
        <v>7</v>
      </c>
      <c r="AB109" s="220">
        <v>1002</v>
      </c>
      <c r="AC109" s="220">
        <v>5</v>
      </c>
      <c r="AZ109" s="220">
        <v>2</v>
      </c>
      <c r="BA109" s="220">
        <f>IF(AZ109=1,G109,0)</f>
        <v>0</v>
      </c>
      <c r="BB109" s="220">
        <f>IF(AZ109=2,G109,0)</f>
        <v>0</v>
      </c>
      <c r="BC109" s="220">
        <f>IF(AZ109=3,G109,0)</f>
        <v>0</v>
      </c>
      <c r="BD109" s="220">
        <f>IF(AZ109=4,G109,0)</f>
        <v>0</v>
      </c>
      <c r="BE109" s="220">
        <f>IF(AZ109=5,G109,0)</f>
        <v>0</v>
      </c>
      <c r="CA109" s="247">
        <v>7</v>
      </c>
      <c r="CB109" s="247">
        <v>1002</v>
      </c>
    </row>
    <row r="110" spans="1:57" ht="12.75">
      <c r="A110" s="266"/>
      <c r="B110" s="267" t="s">
        <v>99</v>
      </c>
      <c r="C110" s="268" t="s">
        <v>775</v>
      </c>
      <c r="D110" s="269"/>
      <c r="E110" s="270"/>
      <c r="F110" s="271"/>
      <c r="G110" s="272">
        <f>SUM(G105:G109)</f>
        <v>0</v>
      </c>
      <c r="H110" s="273"/>
      <c r="I110" s="274">
        <f>SUM(I105:I109)</f>
        <v>0</v>
      </c>
      <c r="J110" s="273"/>
      <c r="K110" s="274">
        <f>SUM(K105:K109)</f>
        <v>-7.8767000000000005</v>
      </c>
      <c r="O110" s="247">
        <v>4</v>
      </c>
      <c r="BA110" s="275">
        <f>SUM(BA105:BA109)</f>
        <v>0</v>
      </c>
      <c r="BB110" s="275">
        <f>SUM(BB105:BB109)</f>
        <v>0</v>
      </c>
      <c r="BC110" s="275">
        <f>SUM(BC105:BC109)</f>
        <v>0</v>
      </c>
      <c r="BD110" s="275">
        <f>SUM(BD105:BD109)</f>
        <v>0</v>
      </c>
      <c r="BE110" s="275">
        <f>SUM(BE105:BE109)</f>
        <v>0</v>
      </c>
    </row>
    <row r="111" spans="1:15" ht="12.75">
      <c r="A111" s="237" t="s">
        <v>95</v>
      </c>
      <c r="B111" s="238" t="s">
        <v>203</v>
      </c>
      <c r="C111" s="239" t="s">
        <v>204</v>
      </c>
      <c r="D111" s="240"/>
      <c r="E111" s="241"/>
      <c r="F111" s="241"/>
      <c r="G111" s="242"/>
      <c r="H111" s="243"/>
      <c r="I111" s="244"/>
      <c r="J111" s="245"/>
      <c r="K111" s="246"/>
      <c r="O111" s="247">
        <v>1</v>
      </c>
    </row>
    <row r="112" spans="1:80" ht="12.75">
      <c r="A112" s="248">
        <v>36</v>
      </c>
      <c r="B112" s="249" t="s">
        <v>814</v>
      </c>
      <c r="C112" s="250" t="s">
        <v>1246</v>
      </c>
      <c r="D112" s="251" t="s">
        <v>208</v>
      </c>
      <c r="E112" s="252">
        <v>445.5</v>
      </c>
      <c r="F112" s="252"/>
      <c r="G112" s="253">
        <f>E112*F112</f>
        <v>0</v>
      </c>
      <c r="H112" s="254">
        <v>0.00105</v>
      </c>
      <c r="I112" s="255">
        <f>E112*H112</f>
        <v>0.467775</v>
      </c>
      <c r="J112" s="254"/>
      <c r="K112" s="255">
        <f>E112*J112</f>
        <v>0</v>
      </c>
      <c r="O112" s="247">
        <v>2</v>
      </c>
      <c r="AA112" s="220">
        <v>12</v>
      </c>
      <c r="AB112" s="220">
        <v>0</v>
      </c>
      <c r="AC112" s="220">
        <v>40</v>
      </c>
      <c r="AZ112" s="220">
        <v>2</v>
      </c>
      <c r="BA112" s="220">
        <f>IF(AZ112=1,G112,0)</f>
        <v>0</v>
      </c>
      <c r="BB112" s="220">
        <f>IF(AZ112=2,G112,0)</f>
        <v>0</v>
      </c>
      <c r="BC112" s="220">
        <f>IF(AZ112=3,G112,0)</f>
        <v>0</v>
      </c>
      <c r="BD112" s="220">
        <f>IF(AZ112=4,G112,0)</f>
        <v>0</v>
      </c>
      <c r="BE112" s="220">
        <f>IF(AZ112=5,G112,0)</f>
        <v>0</v>
      </c>
      <c r="CA112" s="247">
        <v>12</v>
      </c>
      <c r="CB112" s="247">
        <v>0</v>
      </c>
    </row>
    <row r="113" spans="1:15" ht="12.75">
      <c r="A113" s="256"/>
      <c r="B113" s="260"/>
      <c r="C113" s="539" t="s">
        <v>1247</v>
      </c>
      <c r="D113" s="540"/>
      <c r="E113" s="261">
        <v>445.5</v>
      </c>
      <c r="F113" s="262"/>
      <c r="G113" s="263"/>
      <c r="H113" s="264"/>
      <c r="I113" s="258"/>
      <c r="J113" s="265"/>
      <c r="K113" s="258"/>
      <c r="M113" s="259" t="s">
        <v>1247</v>
      </c>
      <c r="O113" s="247"/>
    </row>
    <row r="114" spans="1:80" ht="12.75">
      <c r="A114" s="248">
        <v>37</v>
      </c>
      <c r="B114" s="249" t="s">
        <v>819</v>
      </c>
      <c r="C114" s="250" t="s">
        <v>1248</v>
      </c>
      <c r="D114" s="251" t="s">
        <v>208</v>
      </c>
      <c r="E114" s="252">
        <v>772.2</v>
      </c>
      <c r="F114" s="252"/>
      <c r="G114" s="253">
        <f>E114*F114</f>
        <v>0</v>
      </c>
      <c r="H114" s="254">
        <v>0.00105</v>
      </c>
      <c r="I114" s="255">
        <f>E114*H114</f>
        <v>0.81081</v>
      </c>
      <c r="J114" s="254"/>
      <c r="K114" s="255">
        <f>E114*J114</f>
        <v>0</v>
      </c>
      <c r="O114" s="247">
        <v>2</v>
      </c>
      <c r="AA114" s="220">
        <v>12</v>
      </c>
      <c r="AB114" s="220">
        <v>0</v>
      </c>
      <c r="AC114" s="220">
        <v>39</v>
      </c>
      <c r="AZ114" s="220">
        <v>2</v>
      </c>
      <c r="BA114" s="220">
        <f>IF(AZ114=1,G114,0)</f>
        <v>0</v>
      </c>
      <c r="BB114" s="220">
        <f>IF(AZ114=2,G114,0)</f>
        <v>0</v>
      </c>
      <c r="BC114" s="220">
        <f>IF(AZ114=3,G114,0)</f>
        <v>0</v>
      </c>
      <c r="BD114" s="220">
        <f>IF(AZ114=4,G114,0)</f>
        <v>0</v>
      </c>
      <c r="BE114" s="220">
        <f>IF(AZ114=5,G114,0)</f>
        <v>0</v>
      </c>
      <c r="CA114" s="247">
        <v>12</v>
      </c>
      <c r="CB114" s="247">
        <v>0</v>
      </c>
    </row>
    <row r="115" spans="1:15" ht="12.75">
      <c r="A115" s="256"/>
      <c r="B115" s="260"/>
      <c r="C115" s="539" t="s">
        <v>1249</v>
      </c>
      <c r="D115" s="540"/>
      <c r="E115" s="261">
        <v>772.2</v>
      </c>
      <c r="F115" s="262"/>
      <c r="G115" s="263"/>
      <c r="H115" s="264"/>
      <c r="I115" s="258"/>
      <c r="J115" s="265"/>
      <c r="K115" s="258"/>
      <c r="M115" s="259" t="s">
        <v>1249</v>
      </c>
      <c r="O115" s="247"/>
    </row>
    <row r="116" spans="1:80" ht="20.4">
      <c r="A116" s="248">
        <v>38</v>
      </c>
      <c r="B116" s="249" t="s">
        <v>825</v>
      </c>
      <c r="C116" s="250" t="s">
        <v>1250</v>
      </c>
      <c r="D116" s="251" t="s">
        <v>363</v>
      </c>
      <c r="E116" s="252">
        <v>380</v>
      </c>
      <c r="F116" s="252"/>
      <c r="G116" s="253">
        <f>E116*F116</f>
        <v>0</v>
      </c>
      <c r="H116" s="254">
        <v>0.00105</v>
      </c>
      <c r="I116" s="255">
        <f>E116*H116</f>
        <v>0.39899999999999997</v>
      </c>
      <c r="J116" s="254"/>
      <c r="K116" s="255">
        <f>E116*J116</f>
        <v>0</v>
      </c>
      <c r="O116" s="247">
        <v>2</v>
      </c>
      <c r="AA116" s="220">
        <v>12</v>
      </c>
      <c r="AB116" s="220">
        <v>0</v>
      </c>
      <c r="AC116" s="220">
        <v>53</v>
      </c>
      <c r="AZ116" s="220">
        <v>2</v>
      </c>
      <c r="BA116" s="220">
        <f>IF(AZ116=1,G116,0)</f>
        <v>0</v>
      </c>
      <c r="BB116" s="220">
        <f>IF(AZ116=2,G116,0)</f>
        <v>0</v>
      </c>
      <c r="BC116" s="220">
        <f>IF(AZ116=3,G116,0)</f>
        <v>0</v>
      </c>
      <c r="BD116" s="220">
        <f>IF(AZ116=4,G116,0)</f>
        <v>0</v>
      </c>
      <c r="BE116" s="220">
        <f>IF(AZ116=5,G116,0)</f>
        <v>0</v>
      </c>
      <c r="CA116" s="247">
        <v>12</v>
      </c>
      <c r="CB116" s="247">
        <v>0</v>
      </c>
    </row>
    <row r="117" spans="1:15" ht="12.75">
      <c r="A117" s="256"/>
      <c r="B117" s="257"/>
      <c r="C117" s="546" t="s">
        <v>1251</v>
      </c>
      <c r="D117" s="547"/>
      <c r="E117" s="547"/>
      <c r="F117" s="547"/>
      <c r="G117" s="548"/>
      <c r="I117" s="258"/>
      <c r="K117" s="258"/>
      <c r="L117" s="259" t="s">
        <v>1251</v>
      </c>
      <c r="O117" s="247">
        <v>3</v>
      </c>
    </row>
    <row r="118" spans="1:15" ht="12.75">
      <c r="A118" s="256"/>
      <c r="B118" s="260"/>
      <c r="C118" s="539" t="s">
        <v>1252</v>
      </c>
      <c r="D118" s="540"/>
      <c r="E118" s="261">
        <v>380</v>
      </c>
      <c r="F118" s="262"/>
      <c r="G118" s="263"/>
      <c r="H118" s="264"/>
      <c r="I118" s="258"/>
      <c r="J118" s="265"/>
      <c r="K118" s="258"/>
      <c r="M118" s="259" t="s">
        <v>1252</v>
      </c>
      <c r="O118" s="247"/>
    </row>
    <row r="119" spans="1:80" ht="20.4">
      <c r="A119" s="248">
        <v>39</v>
      </c>
      <c r="B119" s="249" t="s">
        <v>831</v>
      </c>
      <c r="C119" s="250" t="s">
        <v>1253</v>
      </c>
      <c r="D119" s="251" t="s">
        <v>208</v>
      </c>
      <c r="E119" s="252">
        <v>1603.8</v>
      </c>
      <c r="F119" s="252"/>
      <c r="G119" s="253">
        <f>E119*F119</f>
        <v>0</v>
      </c>
      <c r="H119" s="254">
        <v>0.00105</v>
      </c>
      <c r="I119" s="255">
        <f>E119*H119</f>
        <v>1.6839899999999999</v>
      </c>
      <c r="J119" s="254"/>
      <c r="K119" s="255">
        <f>E119*J119</f>
        <v>0</v>
      </c>
      <c r="O119" s="247">
        <v>2</v>
      </c>
      <c r="AA119" s="220">
        <v>12</v>
      </c>
      <c r="AB119" s="220">
        <v>0</v>
      </c>
      <c r="AC119" s="220">
        <v>54</v>
      </c>
      <c r="AZ119" s="220">
        <v>2</v>
      </c>
      <c r="BA119" s="220">
        <f>IF(AZ119=1,G119,0)</f>
        <v>0</v>
      </c>
      <c r="BB119" s="220">
        <f>IF(AZ119=2,G119,0)</f>
        <v>0</v>
      </c>
      <c r="BC119" s="220">
        <f>IF(AZ119=3,G119,0)</f>
        <v>0</v>
      </c>
      <c r="BD119" s="220">
        <f>IF(AZ119=4,G119,0)</f>
        <v>0</v>
      </c>
      <c r="BE119" s="220">
        <f>IF(AZ119=5,G119,0)</f>
        <v>0</v>
      </c>
      <c r="CA119" s="247">
        <v>12</v>
      </c>
      <c r="CB119" s="247">
        <v>0</v>
      </c>
    </row>
    <row r="120" spans="1:15" ht="12.75">
      <c r="A120" s="256"/>
      <c r="B120" s="257"/>
      <c r="C120" s="546" t="s">
        <v>1251</v>
      </c>
      <c r="D120" s="547"/>
      <c r="E120" s="547"/>
      <c r="F120" s="547"/>
      <c r="G120" s="548"/>
      <c r="I120" s="258"/>
      <c r="K120" s="258"/>
      <c r="L120" s="259" t="s">
        <v>1251</v>
      </c>
      <c r="O120" s="247">
        <v>3</v>
      </c>
    </row>
    <row r="121" spans="1:15" ht="12.75">
      <c r="A121" s="256"/>
      <c r="B121" s="260"/>
      <c r="C121" s="539" t="s">
        <v>1254</v>
      </c>
      <c r="D121" s="540"/>
      <c r="E121" s="261">
        <v>1227.6</v>
      </c>
      <c r="F121" s="262"/>
      <c r="G121" s="263"/>
      <c r="H121" s="264"/>
      <c r="I121" s="258"/>
      <c r="J121" s="265"/>
      <c r="K121" s="258"/>
      <c r="M121" s="259" t="s">
        <v>1254</v>
      </c>
      <c r="O121" s="247"/>
    </row>
    <row r="122" spans="1:15" ht="12.75">
      <c r="A122" s="256"/>
      <c r="B122" s="260"/>
      <c r="C122" s="539" t="s">
        <v>1255</v>
      </c>
      <c r="D122" s="540"/>
      <c r="E122" s="261">
        <v>376.2</v>
      </c>
      <c r="F122" s="262"/>
      <c r="G122" s="263"/>
      <c r="H122" s="264"/>
      <c r="I122" s="258"/>
      <c r="J122" s="265"/>
      <c r="K122" s="258"/>
      <c r="M122" s="259" t="s">
        <v>1255</v>
      </c>
      <c r="O122" s="247"/>
    </row>
    <row r="123" spans="1:80" ht="12.75">
      <c r="A123" s="248">
        <v>40</v>
      </c>
      <c r="B123" s="249" t="s">
        <v>1256</v>
      </c>
      <c r="C123" s="250" t="s">
        <v>1257</v>
      </c>
      <c r="D123" s="251" t="s">
        <v>12</v>
      </c>
      <c r="E123" s="252"/>
      <c r="F123" s="252"/>
      <c r="G123" s="253">
        <f>E123*F123</f>
        <v>0</v>
      </c>
      <c r="H123" s="254">
        <v>0</v>
      </c>
      <c r="I123" s="255">
        <f>E123*H123</f>
        <v>0</v>
      </c>
      <c r="J123" s="254"/>
      <c r="K123" s="255">
        <f>E123*J123</f>
        <v>0</v>
      </c>
      <c r="O123" s="247">
        <v>2</v>
      </c>
      <c r="AA123" s="220">
        <v>7</v>
      </c>
      <c r="AB123" s="220">
        <v>1002</v>
      </c>
      <c r="AC123" s="220">
        <v>5</v>
      </c>
      <c r="AZ123" s="220">
        <v>2</v>
      </c>
      <c r="BA123" s="220">
        <f>IF(AZ123=1,G123,0)</f>
        <v>0</v>
      </c>
      <c r="BB123" s="220">
        <f>IF(AZ123=2,G123,0)</f>
        <v>0</v>
      </c>
      <c r="BC123" s="220">
        <f>IF(AZ123=3,G123,0)</f>
        <v>0</v>
      </c>
      <c r="BD123" s="220">
        <f>IF(AZ123=4,G123,0)</f>
        <v>0</v>
      </c>
      <c r="BE123" s="220">
        <f>IF(AZ123=5,G123,0)</f>
        <v>0</v>
      </c>
      <c r="CA123" s="247">
        <v>7</v>
      </c>
      <c r="CB123" s="247">
        <v>1002</v>
      </c>
    </row>
    <row r="124" spans="1:57" ht="12.75">
      <c r="A124" s="266"/>
      <c r="B124" s="267" t="s">
        <v>99</v>
      </c>
      <c r="C124" s="268" t="s">
        <v>205</v>
      </c>
      <c r="D124" s="269"/>
      <c r="E124" s="270"/>
      <c r="F124" s="271"/>
      <c r="G124" s="272">
        <f>SUM(G111:G123)</f>
        <v>0</v>
      </c>
      <c r="H124" s="273"/>
      <c r="I124" s="274">
        <f>SUM(I111:I123)</f>
        <v>3.361575</v>
      </c>
      <c r="J124" s="273"/>
      <c r="K124" s="274">
        <f>SUM(K111:K123)</f>
        <v>0</v>
      </c>
      <c r="O124" s="247">
        <v>4</v>
      </c>
      <c r="BA124" s="275">
        <f>SUM(BA111:BA123)</f>
        <v>0</v>
      </c>
      <c r="BB124" s="275">
        <f>SUM(BB111:BB123)</f>
        <v>0</v>
      </c>
      <c r="BC124" s="275">
        <f>SUM(BC111:BC123)</f>
        <v>0</v>
      </c>
      <c r="BD124" s="275">
        <f>SUM(BD111:BD123)</f>
        <v>0</v>
      </c>
      <c r="BE124" s="275">
        <f>SUM(BE111:BE123)</f>
        <v>0</v>
      </c>
    </row>
    <row r="125" spans="1:15" ht="12.75">
      <c r="A125" s="237" t="s">
        <v>95</v>
      </c>
      <c r="B125" s="238" t="s">
        <v>913</v>
      </c>
      <c r="C125" s="239" t="s">
        <v>914</v>
      </c>
      <c r="D125" s="240"/>
      <c r="E125" s="241"/>
      <c r="F125" s="241"/>
      <c r="G125" s="242"/>
      <c r="H125" s="243"/>
      <c r="I125" s="244"/>
      <c r="J125" s="245"/>
      <c r="K125" s="246"/>
      <c r="O125" s="247">
        <v>1</v>
      </c>
    </row>
    <row r="126" spans="1:80" ht="20.4">
      <c r="A126" s="248">
        <v>41</v>
      </c>
      <c r="B126" s="249" t="s">
        <v>1258</v>
      </c>
      <c r="C126" s="250" t="s">
        <v>1259</v>
      </c>
      <c r="D126" s="251" t="s">
        <v>181</v>
      </c>
      <c r="E126" s="252">
        <v>158</v>
      </c>
      <c r="F126" s="252"/>
      <c r="G126" s="253">
        <f>E126*F126</f>
        <v>0</v>
      </c>
      <c r="H126" s="254">
        <v>0.00022</v>
      </c>
      <c r="I126" s="255">
        <f>E126*H126</f>
        <v>0.03476</v>
      </c>
      <c r="J126" s="254">
        <v>0</v>
      </c>
      <c r="K126" s="255">
        <f>E126*J126</f>
        <v>0</v>
      </c>
      <c r="O126" s="247">
        <v>2</v>
      </c>
      <c r="AA126" s="220">
        <v>1</v>
      </c>
      <c r="AB126" s="220">
        <v>7</v>
      </c>
      <c r="AC126" s="220">
        <v>7</v>
      </c>
      <c r="AZ126" s="220">
        <v>2</v>
      </c>
      <c r="BA126" s="220">
        <f>IF(AZ126=1,G126,0)</f>
        <v>0</v>
      </c>
      <c r="BB126" s="220">
        <f>IF(AZ126=2,G126,0)</f>
        <v>0</v>
      </c>
      <c r="BC126" s="220">
        <f>IF(AZ126=3,G126,0)</f>
        <v>0</v>
      </c>
      <c r="BD126" s="220">
        <f>IF(AZ126=4,G126,0)</f>
        <v>0</v>
      </c>
      <c r="BE126" s="220">
        <f>IF(AZ126=5,G126,0)</f>
        <v>0</v>
      </c>
      <c r="CA126" s="247">
        <v>1</v>
      </c>
      <c r="CB126" s="247">
        <v>7</v>
      </c>
    </row>
    <row r="127" spans="1:15" ht="12.75">
      <c r="A127" s="256"/>
      <c r="B127" s="257"/>
      <c r="C127" s="546" t="s">
        <v>1260</v>
      </c>
      <c r="D127" s="547"/>
      <c r="E127" s="547"/>
      <c r="F127" s="547"/>
      <c r="G127" s="548"/>
      <c r="I127" s="258"/>
      <c r="K127" s="258"/>
      <c r="L127" s="259" t="s">
        <v>1260</v>
      </c>
      <c r="O127" s="247">
        <v>3</v>
      </c>
    </row>
    <row r="128" spans="1:15" ht="12.75">
      <c r="A128" s="256"/>
      <c r="B128" s="260"/>
      <c r="C128" s="539" t="s">
        <v>1261</v>
      </c>
      <c r="D128" s="540"/>
      <c r="E128" s="261">
        <v>158</v>
      </c>
      <c r="F128" s="262"/>
      <c r="G128" s="263"/>
      <c r="H128" s="264"/>
      <c r="I128" s="258"/>
      <c r="J128" s="265"/>
      <c r="K128" s="258"/>
      <c r="M128" s="259" t="s">
        <v>1261</v>
      </c>
      <c r="O128" s="247"/>
    </row>
    <row r="129" spans="1:80" ht="20.4">
      <c r="A129" s="248">
        <v>42</v>
      </c>
      <c r="B129" s="249" t="s">
        <v>1262</v>
      </c>
      <c r="C129" s="250" t="s">
        <v>1263</v>
      </c>
      <c r="D129" s="251" t="s">
        <v>181</v>
      </c>
      <c r="E129" s="252">
        <v>940.4</v>
      </c>
      <c r="F129" s="252"/>
      <c r="G129" s="253">
        <f>E129*F129</f>
        <v>0</v>
      </c>
      <c r="H129" s="254">
        <v>7E-05</v>
      </c>
      <c r="I129" s="255">
        <f>E129*H129</f>
        <v>0.065828</v>
      </c>
      <c r="J129" s="254"/>
      <c r="K129" s="255">
        <f>E129*J129</f>
        <v>0</v>
      </c>
      <c r="O129" s="247">
        <v>2</v>
      </c>
      <c r="AA129" s="220">
        <v>12</v>
      </c>
      <c r="AB129" s="220">
        <v>0</v>
      </c>
      <c r="AC129" s="220">
        <v>41</v>
      </c>
      <c r="AZ129" s="220">
        <v>2</v>
      </c>
      <c r="BA129" s="220">
        <f>IF(AZ129=1,G129,0)</f>
        <v>0</v>
      </c>
      <c r="BB129" s="220">
        <f>IF(AZ129=2,G129,0)</f>
        <v>0</v>
      </c>
      <c r="BC129" s="220">
        <f>IF(AZ129=3,G129,0)</f>
        <v>0</v>
      </c>
      <c r="BD129" s="220">
        <f>IF(AZ129=4,G129,0)</f>
        <v>0</v>
      </c>
      <c r="BE129" s="220">
        <f>IF(AZ129=5,G129,0)</f>
        <v>0</v>
      </c>
      <c r="CA129" s="247">
        <v>12</v>
      </c>
      <c r="CB129" s="247">
        <v>0</v>
      </c>
    </row>
    <row r="130" spans="1:15" ht="12.75">
      <c r="A130" s="256"/>
      <c r="B130" s="257"/>
      <c r="C130" s="546" t="s">
        <v>1264</v>
      </c>
      <c r="D130" s="547"/>
      <c r="E130" s="547"/>
      <c r="F130" s="547"/>
      <c r="G130" s="548"/>
      <c r="I130" s="258"/>
      <c r="K130" s="258"/>
      <c r="L130" s="259" t="s">
        <v>1264</v>
      </c>
      <c r="O130" s="247">
        <v>3</v>
      </c>
    </row>
    <row r="131" spans="1:15" ht="12.75">
      <c r="A131" s="256"/>
      <c r="B131" s="260"/>
      <c r="C131" s="539" t="s">
        <v>1265</v>
      </c>
      <c r="D131" s="540"/>
      <c r="E131" s="261">
        <v>893.2</v>
      </c>
      <c r="F131" s="262"/>
      <c r="G131" s="263"/>
      <c r="H131" s="264"/>
      <c r="I131" s="258"/>
      <c r="J131" s="265"/>
      <c r="K131" s="258"/>
      <c r="M131" s="259" t="s">
        <v>1265</v>
      </c>
      <c r="O131" s="247"/>
    </row>
    <row r="132" spans="1:15" ht="12.75">
      <c r="A132" s="256"/>
      <c r="B132" s="260"/>
      <c r="C132" s="539" t="s">
        <v>1266</v>
      </c>
      <c r="D132" s="540"/>
      <c r="E132" s="261">
        <v>47.2</v>
      </c>
      <c r="F132" s="262"/>
      <c r="G132" s="263"/>
      <c r="H132" s="264"/>
      <c r="I132" s="258"/>
      <c r="J132" s="265"/>
      <c r="K132" s="258"/>
      <c r="M132" s="259" t="s">
        <v>1266</v>
      </c>
      <c r="O132" s="247"/>
    </row>
    <row r="133" spans="1:80" ht="20.4">
      <c r="A133" s="248">
        <v>43</v>
      </c>
      <c r="B133" s="249" t="s">
        <v>1267</v>
      </c>
      <c r="C133" s="250" t="s">
        <v>1268</v>
      </c>
      <c r="D133" s="251" t="s">
        <v>181</v>
      </c>
      <c r="E133" s="252">
        <v>1011.5</v>
      </c>
      <c r="F133" s="252"/>
      <c r="G133" s="253">
        <f>E133*F133</f>
        <v>0</v>
      </c>
      <c r="H133" s="254">
        <v>0</v>
      </c>
      <c r="I133" s="255">
        <f>E133*H133</f>
        <v>0</v>
      </c>
      <c r="J133" s="254"/>
      <c r="K133" s="255">
        <f>E133*J133</f>
        <v>0</v>
      </c>
      <c r="O133" s="247">
        <v>2</v>
      </c>
      <c r="AA133" s="220">
        <v>12</v>
      </c>
      <c r="AB133" s="220">
        <v>0</v>
      </c>
      <c r="AC133" s="220">
        <v>3</v>
      </c>
      <c r="AZ133" s="220">
        <v>2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12</v>
      </c>
      <c r="CB133" s="247">
        <v>0</v>
      </c>
    </row>
    <row r="134" spans="1:15" ht="12.75">
      <c r="A134" s="256"/>
      <c r="B134" s="260"/>
      <c r="C134" s="539" t="s">
        <v>1269</v>
      </c>
      <c r="D134" s="540"/>
      <c r="E134" s="261">
        <v>893.2</v>
      </c>
      <c r="F134" s="262"/>
      <c r="G134" s="263"/>
      <c r="H134" s="264"/>
      <c r="I134" s="258"/>
      <c r="J134" s="265"/>
      <c r="K134" s="258"/>
      <c r="M134" s="259" t="s">
        <v>1269</v>
      </c>
      <c r="O134" s="247"/>
    </row>
    <row r="135" spans="1:15" ht="12.75">
      <c r="A135" s="256"/>
      <c r="B135" s="260"/>
      <c r="C135" s="539" t="s">
        <v>1270</v>
      </c>
      <c r="D135" s="540"/>
      <c r="E135" s="261">
        <v>76.5</v>
      </c>
      <c r="F135" s="262"/>
      <c r="G135" s="263"/>
      <c r="H135" s="264"/>
      <c r="I135" s="258"/>
      <c r="J135" s="265"/>
      <c r="K135" s="258"/>
      <c r="M135" s="259" t="s">
        <v>1270</v>
      </c>
      <c r="O135" s="247"/>
    </row>
    <row r="136" spans="1:15" ht="12.75">
      <c r="A136" s="256"/>
      <c r="B136" s="260"/>
      <c r="C136" s="539" t="s">
        <v>1271</v>
      </c>
      <c r="D136" s="540"/>
      <c r="E136" s="261">
        <v>41.8</v>
      </c>
      <c r="F136" s="262"/>
      <c r="G136" s="263"/>
      <c r="H136" s="264"/>
      <c r="I136" s="258"/>
      <c r="J136" s="265"/>
      <c r="K136" s="258"/>
      <c r="M136" s="259" t="s">
        <v>1271</v>
      </c>
      <c r="O136" s="247"/>
    </row>
    <row r="137" spans="1:80" ht="12.75">
      <c r="A137" s="248">
        <v>44</v>
      </c>
      <c r="B137" s="249" t="s">
        <v>1272</v>
      </c>
      <c r="C137" s="250" t="s">
        <v>1273</v>
      </c>
      <c r="D137" s="251" t="s">
        <v>181</v>
      </c>
      <c r="E137" s="252">
        <v>11.736</v>
      </c>
      <c r="F137" s="252"/>
      <c r="G137" s="253">
        <f>E137*F137</f>
        <v>0</v>
      </c>
      <c r="H137" s="254">
        <v>0.00031</v>
      </c>
      <c r="I137" s="255">
        <f>E137*H137</f>
        <v>0.00363816</v>
      </c>
      <c r="J137" s="254"/>
      <c r="K137" s="255">
        <f>E137*J137</f>
        <v>0</v>
      </c>
      <c r="O137" s="247">
        <v>2</v>
      </c>
      <c r="AA137" s="220">
        <v>12</v>
      </c>
      <c r="AB137" s="220">
        <v>0</v>
      </c>
      <c r="AC137" s="220">
        <v>42</v>
      </c>
      <c r="AZ137" s="220">
        <v>2</v>
      </c>
      <c r="BA137" s="220">
        <f>IF(AZ137=1,G137,0)</f>
        <v>0</v>
      </c>
      <c r="BB137" s="220">
        <f>IF(AZ137=2,G137,0)</f>
        <v>0</v>
      </c>
      <c r="BC137" s="220">
        <f>IF(AZ137=3,G137,0)</f>
        <v>0</v>
      </c>
      <c r="BD137" s="220">
        <f>IF(AZ137=4,G137,0)</f>
        <v>0</v>
      </c>
      <c r="BE137" s="220">
        <f>IF(AZ137=5,G137,0)</f>
        <v>0</v>
      </c>
      <c r="CA137" s="247">
        <v>12</v>
      </c>
      <c r="CB137" s="247">
        <v>0</v>
      </c>
    </row>
    <row r="138" spans="1:15" ht="12.75">
      <c r="A138" s="256"/>
      <c r="B138" s="260"/>
      <c r="C138" s="539" t="s">
        <v>1274</v>
      </c>
      <c r="D138" s="540"/>
      <c r="E138" s="261">
        <v>11.736</v>
      </c>
      <c r="F138" s="262"/>
      <c r="G138" s="263"/>
      <c r="H138" s="264"/>
      <c r="I138" s="258"/>
      <c r="J138" s="265"/>
      <c r="K138" s="258"/>
      <c r="M138" s="259" t="s">
        <v>1274</v>
      </c>
      <c r="O138" s="247"/>
    </row>
    <row r="139" spans="1:57" ht="12.75">
      <c r="A139" s="266"/>
      <c r="B139" s="267" t="s">
        <v>99</v>
      </c>
      <c r="C139" s="268" t="s">
        <v>915</v>
      </c>
      <c r="D139" s="269"/>
      <c r="E139" s="270"/>
      <c r="F139" s="271"/>
      <c r="G139" s="272">
        <f>SUM(G125:G138)</f>
        <v>0</v>
      </c>
      <c r="H139" s="273"/>
      <c r="I139" s="274">
        <f>SUM(I125:I138)</f>
        <v>0.10422616</v>
      </c>
      <c r="J139" s="273"/>
      <c r="K139" s="274">
        <f>SUM(K125:K138)</f>
        <v>0</v>
      </c>
      <c r="O139" s="247">
        <v>4</v>
      </c>
      <c r="BA139" s="275">
        <f>SUM(BA125:BA138)</f>
        <v>0</v>
      </c>
      <c r="BB139" s="275">
        <f>SUM(BB125:BB138)</f>
        <v>0</v>
      </c>
      <c r="BC139" s="275">
        <f>SUM(BC125:BC138)</f>
        <v>0</v>
      </c>
      <c r="BD139" s="275">
        <f>SUM(BD125:BD138)</f>
        <v>0</v>
      </c>
      <c r="BE139" s="275">
        <f>SUM(BE125:BE138)</f>
        <v>0</v>
      </c>
    </row>
    <row r="140" spans="1:15" ht="12.75">
      <c r="A140" s="237" t="s">
        <v>95</v>
      </c>
      <c r="B140" s="238" t="s">
        <v>127</v>
      </c>
      <c r="C140" s="239" t="s">
        <v>128</v>
      </c>
      <c r="D140" s="240"/>
      <c r="E140" s="241"/>
      <c r="F140" s="241"/>
      <c r="G140" s="242"/>
      <c r="H140" s="243"/>
      <c r="I140" s="244"/>
      <c r="J140" s="245"/>
      <c r="K140" s="246"/>
      <c r="O140" s="247">
        <v>1</v>
      </c>
    </row>
    <row r="141" spans="1:80" ht="20.4">
      <c r="A141" s="248">
        <v>45</v>
      </c>
      <c r="B141" s="249" t="s">
        <v>130</v>
      </c>
      <c r="C141" s="250" t="s">
        <v>1275</v>
      </c>
      <c r="D141" s="251" t="s">
        <v>111</v>
      </c>
      <c r="E141" s="252">
        <v>1</v>
      </c>
      <c r="F141" s="252"/>
      <c r="G141" s="253">
        <f>E141*F141</f>
        <v>0</v>
      </c>
      <c r="H141" s="254">
        <v>0</v>
      </c>
      <c r="I141" s="255">
        <f>E141*H141</f>
        <v>0</v>
      </c>
      <c r="J141" s="254"/>
      <c r="K141" s="255">
        <f>E141*J141</f>
        <v>0</v>
      </c>
      <c r="O141" s="247">
        <v>2</v>
      </c>
      <c r="AA141" s="220">
        <v>12</v>
      </c>
      <c r="AB141" s="220">
        <v>0</v>
      </c>
      <c r="AC141" s="220">
        <v>4</v>
      </c>
      <c r="AZ141" s="220">
        <v>4</v>
      </c>
      <c r="BA141" s="220">
        <f>IF(AZ141=1,G141,0)</f>
        <v>0</v>
      </c>
      <c r="BB141" s="220">
        <f>IF(AZ141=2,G141,0)</f>
        <v>0</v>
      </c>
      <c r="BC141" s="220">
        <f>IF(AZ141=3,G141,0)</f>
        <v>0</v>
      </c>
      <c r="BD141" s="220">
        <f>IF(AZ141=4,G141,0)</f>
        <v>0</v>
      </c>
      <c r="BE141" s="220">
        <f>IF(AZ141=5,G141,0)</f>
        <v>0</v>
      </c>
      <c r="CA141" s="247">
        <v>12</v>
      </c>
      <c r="CB141" s="247">
        <v>0</v>
      </c>
    </row>
    <row r="142" spans="1:80" ht="20.4">
      <c r="A142" s="248">
        <v>46</v>
      </c>
      <c r="B142" s="249" t="s">
        <v>1276</v>
      </c>
      <c r="C142" s="250" t="s">
        <v>1277</v>
      </c>
      <c r="D142" s="251" t="s">
        <v>111</v>
      </c>
      <c r="E142" s="252">
        <v>1</v>
      </c>
      <c r="F142" s="252"/>
      <c r="G142" s="253">
        <f>E142*F142</f>
        <v>0</v>
      </c>
      <c r="H142" s="254">
        <v>0</v>
      </c>
      <c r="I142" s="255">
        <f>E142*H142</f>
        <v>0</v>
      </c>
      <c r="J142" s="254"/>
      <c r="K142" s="255">
        <f>E142*J142</f>
        <v>0</v>
      </c>
      <c r="O142" s="247">
        <v>2</v>
      </c>
      <c r="AA142" s="220">
        <v>12</v>
      </c>
      <c r="AB142" s="220">
        <v>0</v>
      </c>
      <c r="AC142" s="220">
        <v>5</v>
      </c>
      <c r="AZ142" s="220">
        <v>4</v>
      </c>
      <c r="BA142" s="220">
        <f>IF(AZ142=1,G142,0)</f>
        <v>0</v>
      </c>
      <c r="BB142" s="220">
        <f>IF(AZ142=2,G142,0)</f>
        <v>0</v>
      </c>
      <c r="BC142" s="220">
        <f>IF(AZ142=3,G142,0)</f>
        <v>0</v>
      </c>
      <c r="BD142" s="220">
        <f>IF(AZ142=4,G142,0)</f>
        <v>0</v>
      </c>
      <c r="BE142" s="220">
        <f>IF(AZ142=5,G142,0)</f>
        <v>0</v>
      </c>
      <c r="CA142" s="247">
        <v>12</v>
      </c>
      <c r="CB142" s="247">
        <v>0</v>
      </c>
    </row>
    <row r="143" spans="1:15" ht="12.75">
      <c r="A143" s="256"/>
      <c r="B143" s="257"/>
      <c r="C143" s="546" t="s">
        <v>1278</v>
      </c>
      <c r="D143" s="547"/>
      <c r="E143" s="547"/>
      <c r="F143" s="547"/>
      <c r="G143" s="548"/>
      <c r="I143" s="258"/>
      <c r="K143" s="258"/>
      <c r="L143" s="259" t="s">
        <v>1278</v>
      </c>
      <c r="O143" s="247">
        <v>3</v>
      </c>
    </row>
    <row r="144" spans="1:57" ht="12.75">
      <c r="A144" s="266"/>
      <c r="B144" s="267" t="s">
        <v>99</v>
      </c>
      <c r="C144" s="268" t="s">
        <v>129</v>
      </c>
      <c r="D144" s="269"/>
      <c r="E144" s="270"/>
      <c r="F144" s="271"/>
      <c r="G144" s="272">
        <f>SUM(G140:G143)</f>
        <v>0</v>
      </c>
      <c r="H144" s="273"/>
      <c r="I144" s="274">
        <f>SUM(I140:I143)</f>
        <v>0</v>
      </c>
      <c r="J144" s="273"/>
      <c r="K144" s="274">
        <f>SUM(K140:K143)</f>
        <v>0</v>
      </c>
      <c r="O144" s="247">
        <v>4</v>
      </c>
      <c r="BA144" s="275">
        <f>SUM(BA140:BA143)</f>
        <v>0</v>
      </c>
      <c r="BB144" s="275">
        <f>SUM(BB140:BB143)</f>
        <v>0</v>
      </c>
      <c r="BC144" s="275">
        <f>SUM(BC140:BC143)</f>
        <v>0</v>
      </c>
      <c r="BD144" s="275">
        <f>SUM(BD140:BD143)</f>
        <v>0</v>
      </c>
      <c r="BE144" s="275">
        <f>SUM(BE140:BE143)</f>
        <v>0</v>
      </c>
    </row>
    <row r="145" spans="1:15" ht="12.75">
      <c r="A145" s="237" t="s">
        <v>95</v>
      </c>
      <c r="B145" s="238" t="s">
        <v>209</v>
      </c>
      <c r="C145" s="239" t="s">
        <v>210</v>
      </c>
      <c r="D145" s="240"/>
      <c r="E145" s="241"/>
      <c r="F145" s="241"/>
      <c r="G145" s="242"/>
      <c r="H145" s="243"/>
      <c r="I145" s="244"/>
      <c r="J145" s="245"/>
      <c r="K145" s="246"/>
      <c r="O145" s="247">
        <v>1</v>
      </c>
    </row>
    <row r="146" spans="1:80" ht="12.75">
      <c r="A146" s="248">
        <v>47</v>
      </c>
      <c r="B146" s="249" t="s">
        <v>1279</v>
      </c>
      <c r="C146" s="250" t="s">
        <v>222</v>
      </c>
      <c r="D146" s="251" t="s">
        <v>214</v>
      </c>
      <c r="E146" s="252">
        <v>13.5502</v>
      </c>
      <c r="F146" s="252"/>
      <c r="G146" s="253">
        <f>E146*F146</f>
        <v>0</v>
      </c>
      <c r="H146" s="254">
        <v>0</v>
      </c>
      <c r="I146" s="255">
        <f>E146*H146</f>
        <v>0</v>
      </c>
      <c r="J146" s="254">
        <v>0</v>
      </c>
      <c r="K146" s="255">
        <f>E146*J146</f>
        <v>0</v>
      </c>
      <c r="O146" s="247">
        <v>2</v>
      </c>
      <c r="AA146" s="220">
        <v>1</v>
      </c>
      <c r="AB146" s="220">
        <v>10</v>
      </c>
      <c r="AC146" s="220">
        <v>10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</v>
      </c>
      <c r="CB146" s="247">
        <v>10</v>
      </c>
    </row>
    <row r="147" spans="1:15" ht="12.75">
      <c r="A147" s="256"/>
      <c r="B147" s="260"/>
      <c r="C147" s="539" t="s">
        <v>1280</v>
      </c>
      <c r="D147" s="540"/>
      <c r="E147" s="261">
        <v>13.5502</v>
      </c>
      <c r="F147" s="262"/>
      <c r="G147" s="263"/>
      <c r="H147" s="264"/>
      <c r="I147" s="258"/>
      <c r="J147" s="265"/>
      <c r="K147" s="258"/>
      <c r="M147" s="259" t="s">
        <v>1280</v>
      </c>
      <c r="O147" s="247"/>
    </row>
    <row r="148" spans="1:80" ht="12.75">
      <c r="A148" s="248">
        <v>48</v>
      </c>
      <c r="B148" s="249" t="s">
        <v>1281</v>
      </c>
      <c r="C148" s="250" t="s">
        <v>1282</v>
      </c>
      <c r="D148" s="251" t="s">
        <v>214</v>
      </c>
      <c r="E148" s="252">
        <v>8</v>
      </c>
      <c r="F148" s="252"/>
      <c r="G148" s="253">
        <f>E148*F148</f>
        <v>0</v>
      </c>
      <c r="H148" s="254">
        <v>0</v>
      </c>
      <c r="I148" s="255">
        <f>E148*H148</f>
        <v>0</v>
      </c>
      <c r="J148" s="254">
        <v>0</v>
      </c>
      <c r="K148" s="255">
        <f>E148*J148</f>
        <v>0</v>
      </c>
      <c r="O148" s="247">
        <v>2</v>
      </c>
      <c r="AA148" s="220">
        <v>1</v>
      </c>
      <c r="AB148" s="220">
        <v>10</v>
      </c>
      <c r="AC148" s="220">
        <v>10</v>
      </c>
      <c r="AZ148" s="220">
        <v>1</v>
      </c>
      <c r="BA148" s="220">
        <f>IF(AZ148=1,G148,0)</f>
        <v>0</v>
      </c>
      <c r="BB148" s="220">
        <f>IF(AZ148=2,G148,0)</f>
        <v>0</v>
      </c>
      <c r="BC148" s="220">
        <f>IF(AZ148=3,G148,0)</f>
        <v>0</v>
      </c>
      <c r="BD148" s="220">
        <f>IF(AZ148=4,G148,0)</f>
        <v>0</v>
      </c>
      <c r="BE148" s="220">
        <f>IF(AZ148=5,G148,0)</f>
        <v>0</v>
      </c>
      <c r="CA148" s="247">
        <v>1</v>
      </c>
      <c r="CB148" s="247">
        <v>10</v>
      </c>
    </row>
    <row r="149" spans="1:80" ht="12.75">
      <c r="A149" s="248">
        <v>49</v>
      </c>
      <c r="B149" s="249" t="s">
        <v>1283</v>
      </c>
      <c r="C149" s="250" t="s">
        <v>1284</v>
      </c>
      <c r="D149" s="251" t="s">
        <v>214</v>
      </c>
      <c r="E149" s="252">
        <v>21.5502</v>
      </c>
      <c r="F149" s="252"/>
      <c r="G149" s="253">
        <f>E149*F149</f>
        <v>0</v>
      </c>
      <c r="H149" s="254">
        <v>0</v>
      </c>
      <c r="I149" s="255">
        <f>E149*H149</f>
        <v>0</v>
      </c>
      <c r="J149" s="254"/>
      <c r="K149" s="255">
        <f>E149*J149</f>
        <v>0</v>
      </c>
      <c r="O149" s="247">
        <v>2</v>
      </c>
      <c r="AA149" s="220">
        <v>8</v>
      </c>
      <c r="AB149" s="220">
        <v>0</v>
      </c>
      <c r="AC149" s="220">
        <v>3</v>
      </c>
      <c r="AZ149" s="220">
        <v>1</v>
      </c>
      <c r="BA149" s="220">
        <f>IF(AZ149=1,G149,0)</f>
        <v>0</v>
      </c>
      <c r="BB149" s="220">
        <f>IF(AZ149=2,G149,0)</f>
        <v>0</v>
      </c>
      <c r="BC149" s="220">
        <f>IF(AZ149=3,G149,0)</f>
        <v>0</v>
      </c>
      <c r="BD149" s="220">
        <f>IF(AZ149=4,G149,0)</f>
        <v>0</v>
      </c>
      <c r="BE149" s="220">
        <f>IF(AZ149=5,G149,0)</f>
        <v>0</v>
      </c>
      <c r="CA149" s="247">
        <v>8</v>
      </c>
      <c r="CB149" s="247">
        <v>0</v>
      </c>
    </row>
    <row r="150" spans="1:80" ht="12.75">
      <c r="A150" s="248">
        <v>50</v>
      </c>
      <c r="B150" s="249" t="s">
        <v>1285</v>
      </c>
      <c r="C150" s="250" t="s">
        <v>1286</v>
      </c>
      <c r="D150" s="251" t="s">
        <v>214</v>
      </c>
      <c r="E150" s="252">
        <v>86.2008</v>
      </c>
      <c r="F150" s="252"/>
      <c r="G150" s="253">
        <f>E150*F150</f>
        <v>0</v>
      </c>
      <c r="H150" s="254">
        <v>0</v>
      </c>
      <c r="I150" s="255">
        <f>E150*H150</f>
        <v>0</v>
      </c>
      <c r="J150" s="254"/>
      <c r="K150" s="255">
        <f>E150*J150</f>
        <v>0</v>
      </c>
      <c r="O150" s="247">
        <v>2</v>
      </c>
      <c r="AA150" s="220">
        <v>8</v>
      </c>
      <c r="AB150" s="220">
        <v>0</v>
      </c>
      <c r="AC150" s="220">
        <v>3</v>
      </c>
      <c r="AZ150" s="220">
        <v>1</v>
      </c>
      <c r="BA150" s="220">
        <f>IF(AZ150=1,G150,0)</f>
        <v>0</v>
      </c>
      <c r="BB150" s="220">
        <f>IF(AZ150=2,G150,0)</f>
        <v>0</v>
      </c>
      <c r="BC150" s="220">
        <f>IF(AZ150=3,G150,0)</f>
        <v>0</v>
      </c>
      <c r="BD150" s="220">
        <f>IF(AZ150=4,G150,0)</f>
        <v>0</v>
      </c>
      <c r="BE150" s="220">
        <f>IF(AZ150=5,G150,0)</f>
        <v>0</v>
      </c>
      <c r="CA150" s="247">
        <v>8</v>
      </c>
      <c r="CB150" s="247">
        <v>0</v>
      </c>
    </row>
    <row r="151" spans="1:80" ht="12.75">
      <c r="A151" s="248">
        <v>51</v>
      </c>
      <c r="B151" s="249" t="s">
        <v>212</v>
      </c>
      <c r="C151" s="250" t="s">
        <v>213</v>
      </c>
      <c r="D151" s="251" t="s">
        <v>214</v>
      </c>
      <c r="E151" s="252">
        <v>21.5502</v>
      </c>
      <c r="F151" s="252"/>
      <c r="G151" s="253">
        <f>E151*F151</f>
        <v>0</v>
      </c>
      <c r="H151" s="254">
        <v>0</v>
      </c>
      <c r="I151" s="255">
        <f>E151*H151</f>
        <v>0</v>
      </c>
      <c r="J151" s="254"/>
      <c r="K151" s="255">
        <f>E151*J151</f>
        <v>0</v>
      </c>
      <c r="O151" s="247">
        <v>2</v>
      </c>
      <c r="AA151" s="220">
        <v>8</v>
      </c>
      <c r="AB151" s="220">
        <v>0</v>
      </c>
      <c r="AC151" s="220">
        <v>3</v>
      </c>
      <c r="AZ151" s="220">
        <v>1</v>
      </c>
      <c r="BA151" s="220">
        <f>IF(AZ151=1,G151,0)</f>
        <v>0</v>
      </c>
      <c r="BB151" s="220">
        <f>IF(AZ151=2,G151,0)</f>
        <v>0</v>
      </c>
      <c r="BC151" s="220">
        <f>IF(AZ151=3,G151,0)</f>
        <v>0</v>
      </c>
      <c r="BD151" s="220">
        <f>IF(AZ151=4,G151,0)</f>
        <v>0</v>
      </c>
      <c r="BE151" s="220">
        <f>IF(AZ151=5,G151,0)</f>
        <v>0</v>
      </c>
      <c r="CA151" s="247">
        <v>8</v>
      </c>
      <c r="CB151" s="247">
        <v>0</v>
      </c>
    </row>
    <row r="152" spans="1:80" ht="12.75">
      <c r="A152" s="248">
        <v>52</v>
      </c>
      <c r="B152" s="249" t="s">
        <v>215</v>
      </c>
      <c r="C152" s="250" t="s">
        <v>216</v>
      </c>
      <c r="D152" s="251" t="s">
        <v>214</v>
      </c>
      <c r="E152" s="252">
        <v>1293.012</v>
      </c>
      <c r="F152" s="252"/>
      <c r="G152" s="253">
        <f>E152*F152</f>
        <v>0</v>
      </c>
      <c r="H152" s="254">
        <v>0</v>
      </c>
      <c r="I152" s="255">
        <f>E152*H152</f>
        <v>0</v>
      </c>
      <c r="J152" s="254"/>
      <c r="K152" s="255">
        <f>E152*J152</f>
        <v>0</v>
      </c>
      <c r="O152" s="247">
        <v>2</v>
      </c>
      <c r="AA152" s="220">
        <v>8</v>
      </c>
      <c r="AB152" s="220">
        <v>0</v>
      </c>
      <c r="AC152" s="220">
        <v>3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8</v>
      </c>
      <c r="CB152" s="247">
        <v>0</v>
      </c>
    </row>
    <row r="153" spans="1:15" ht="12.75">
      <c r="A153" s="256"/>
      <c r="B153" s="260"/>
      <c r="C153" s="539" t="s">
        <v>1287</v>
      </c>
      <c r="D153" s="540"/>
      <c r="E153" s="261">
        <v>425.04</v>
      </c>
      <c r="F153" s="262"/>
      <c r="G153" s="263"/>
      <c r="H153" s="264"/>
      <c r="I153" s="258"/>
      <c r="J153" s="265"/>
      <c r="K153" s="258"/>
      <c r="M153" s="259" t="s">
        <v>1287</v>
      </c>
      <c r="O153" s="247"/>
    </row>
    <row r="154" spans="1:15" ht="12.75">
      <c r="A154" s="256"/>
      <c r="B154" s="260"/>
      <c r="C154" s="539" t="s">
        <v>1288</v>
      </c>
      <c r="D154" s="540"/>
      <c r="E154" s="261">
        <v>480</v>
      </c>
      <c r="F154" s="262"/>
      <c r="G154" s="263"/>
      <c r="H154" s="264"/>
      <c r="I154" s="258"/>
      <c r="J154" s="265"/>
      <c r="K154" s="258"/>
      <c r="M154" s="259" t="s">
        <v>1288</v>
      </c>
      <c r="O154" s="247"/>
    </row>
    <row r="155" spans="1:80" ht="12.75">
      <c r="A155" s="248">
        <v>53</v>
      </c>
      <c r="B155" s="249" t="s">
        <v>217</v>
      </c>
      <c r="C155" s="250" t="s">
        <v>218</v>
      </c>
      <c r="D155" s="251" t="s">
        <v>214</v>
      </c>
      <c r="E155" s="252">
        <v>21.5502</v>
      </c>
      <c r="F155" s="252"/>
      <c r="G155" s="253">
        <f>E155*F155</f>
        <v>0</v>
      </c>
      <c r="H155" s="254">
        <v>0</v>
      </c>
      <c r="I155" s="255">
        <f>E155*H155</f>
        <v>0</v>
      </c>
      <c r="J155" s="254"/>
      <c r="K155" s="255">
        <f>E155*J155</f>
        <v>0</v>
      </c>
      <c r="O155" s="247">
        <v>2</v>
      </c>
      <c r="AA155" s="220">
        <v>8</v>
      </c>
      <c r="AB155" s="220">
        <v>0</v>
      </c>
      <c r="AC155" s="220">
        <v>3</v>
      </c>
      <c r="AZ155" s="220">
        <v>1</v>
      </c>
      <c r="BA155" s="220">
        <f>IF(AZ155=1,G155,0)</f>
        <v>0</v>
      </c>
      <c r="BB155" s="220">
        <f>IF(AZ155=2,G155,0)</f>
        <v>0</v>
      </c>
      <c r="BC155" s="220">
        <f>IF(AZ155=3,G155,0)</f>
        <v>0</v>
      </c>
      <c r="BD155" s="220">
        <f>IF(AZ155=4,G155,0)</f>
        <v>0</v>
      </c>
      <c r="BE155" s="220">
        <f>IF(AZ155=5,G155,0)</f>
        <v>0</v>
      </c>
      <c r="CA155" s="247">
        <v>8</v>
      </c>
      <c r="CB155" s="247">
        <v>0</v>
      </c>
    </row>
    <row r="156" spans="1:80" ht="12.75">
      <c r="A156" s="248">
        <v>54</v>
      </c>
      <c r="B156" s="249" t="s">
        <v>1289</v>
      </c>
      <c r="C156" s="250" t="s">
        <v>1290</v>
      </c>
      <c r="D156" s="251" t="s">
        <v>214</v>
      </c>
      <c r="E156" s="252">
        <v>86.2008</v>
      </c>
      <c r="F156" s="252"/>
      <c r="G156" s="253">
        <f>E156*F156</f>
        <v>0</v>
      </c>
      <c r="H156" s="254">
        <v>0</v>
      </c>
      <c r="I156" s="255">
        <f>E156*H156</f>
        <v>0</v>
      </c>
      <c r="J156" s="254"/>
      <c r="K156" s="255">
        <f>E156*J156</f>
        <v>0</v>
      </c>
      <c r="O156" s="247">
        <v>2</v>
      </c>
      <c r="AA156" s="220">
        <v>8</v>
      </c>
      <c r="AB156" s="220">
        <v>0</v>
      </c>
      <c r="AC156" s="220">
        <v>3</v>
      </c>
      <c r="AZ156" s="220">
        <v>1</v>
      </c>
      <c r="BA156" s="220">
        <f>IF(AZ156=1,G156,0)</f>
        <v>0</v>
      </c>
      <c r="BB156" s="220">
        <f>IF(AZ156=2,G156,0)</f>
        <v>0</v>
      </c>
      <c r="BC156" s="220">
        <f>IF(AZ156=3,G156,0)</f>
        <v>0</v>
      </c>
      <c r="BD156" s="220">
        <f>IF(AZ156=4,G156,0)</f>
        <v>0</v>
      </c>
      <c r="BE156" s="220">
        <f>IF(AZ156=5,G156,0)</f>
        <v>0</v>
      </c>
      <c r="CA156" s="247">
        <v>8</v>
      </c>
      <c r="CB156" s="247">
        <v>0</v>
      </c>
    </row>
    <row r="157" spans="1:57" ht="12.75">
      <c r="A157" s="266"/>
      <c r="B157" s="267" t="s">
        <v>99</v>
      </c>
      <c r="C157" s="268" t="s">
        <v>211</v>
      </c>
      <c r="D157" s="269"/>
      <c r="E157" s="270"/>
      <c r="F157" s="271"/>
      <c r="G157" s="272">
        <f>SUM(G145:G156)</f>
        <v>0</v>
      </c>
      <c r="H157" s="273"/>
      <c r="I157" s="274">
        <f>SUM(I145:I156)</f>
        <v>0</v>
      </c>
      <c r="J157" s="273"/>
      <c r="K157" s="274">
        <f>SUM(K145:K156)</f>
        <v>0</v>
      </c>
      <c r="O157" s="247">
        <v>4</v>
      </c>
      <c r="BA157" s="275">
        <f>SUM(BA145:BA156)</f>
        <v>0</v>
      </c>
      <c r="BB157" s="275">
        <f>SUM(BB145:BB156)</f>
        <v>0</v>
      </c>
      <c r="BC157" s="275">
        <f>SUM(BC145:BC156)</f>
        <v>0</v>
      </c>
      <c r="BD157" s="275">
        <f>SUM(BD145:BD156)</f>
        <v>0</v>
      </c>
      <c r="BE157" s="275">
        <f>SUM(BE145:BE156)</f>
        <v>0</v>
      </c>
    </row>
    <row r="158" ht="12.75">
      <c r="E158" s="220"/>
    </row>
    <row r="159" ht="12.75">
      <c r="E159" s="220"/>
    </row>
    <row r="160" ht="12.75">
      <c r="E160" s="220"/>
    </row>
    <row r="161" ht="12.75">
      <c r="E161" s="220"/>
    </row>
    <row r="162" ht="12.75">
      <c r="E162" s="220"/>
    </row>
    <row r="163" ht="12.75">
      <c r="E163" s="220"/>
    </row>
    <row r="164" ht="12.75">
      <c r="E164" s="220"/>
    </row>
    <row r="165" ht="12.75">
      <c r="E165" s="220"/>
    </row>
    <row r="166" ht="12.75">
      <c r="E166" s="220"/>
    </row>
    <row r="167" ht="12.75">
      <c r="E167" s="220"/>
    </row>
    <row r="168" ht="12.75">
      <c r="E168" s="220"/>
    </row>
    <row r="169" ht="12.75">
      <c r="E169" s="220"/>
    </row>
    <row r="170" ht="12.75">
      <c r="E170" s="220"/>
    </row>
    <row r="171" ht="12.75">
      <c r="E171" s="220"/>
    </row>
    <row r="172" ht="12.75">
      <c r="E172" s="220"/>
    </row>
    <row r="173" ht="12.75">
      <c r="E173" s="220"/>
    </row>
    <row r="174" ht="12.75">
      <c r="E174" s="220"/>
    </row>
    <row r="175" ht="12.75">
      <c r="E175" s="220"/>
    </row>
    <row r="176" ht="12.75">
      <c r="E176" s="220"/>
    </row>
    <row r="177" ht="12.75">
      <c r="E177" s="220"/>
    </row>
    <row r="178" ht="12.75">
      <c r="E178" s="220"/>
    </row>
    <row r="179" ht="12.75">
      <c r="E179" s="220"/>
    </row>
    <row r="180" ht="12.75">
      <c r="E180" s="220"/>
    </row>
    <row r="181" spans="1:7" ht="12.75">
      <c r="A181" s="265"/>
      <c r="B181" s="265"/>
      <c r="C181" s="265"/>
      <c r="D181" s="265"/>
      <c r="E181" s="265"/>
      <c r="F181" s="265"/>
      <c r="G181" s="265"/>
    </row>
    <row r="182" spans="1:7" ht="12.75">
      <c r="A182" s="265"/>
      <c r="B182" s="265"/>
      <c r="C182" s="265"/>
      <c r="D182" s="265"/>
      <c r="E182" s="265"/>
      <c r="F182" s="265"/>
      <c r="G182" s="265"/>
    </row>
    <row r="183" spans="1:7" ht="12.75">
      <c r="A183" s="265"/>
      <c r="B183" s="265"/>
      <c r="C183" s="265"/>
      <c r="D183" s="265"/>
      <c r="E183" s="265"/>
      <c r="F183" s="265"/>
      <c r="G183" s="265"/>
    </row>
    <row r="184" spans="1:7" ht="12.75">
      <c r="A184" s="265"/>
      <c r="B184" s="265"/>
      <c r="C184" s="265"/>
      <c r="D184" s="265"/>
      <c r="E184" s="265"/>
      <c r="F184" s="265"/>
      <c r="G184" s="265"/>
    </row>
    <row r="185" ht="12.75">
      <c r="E185" s="220"/>
    </row>
    <row r="186" ht="12.75">
      <c r="E186" s="220"/>
    </row>
    <row r="187" ht="12.75">
      <c r="E187" s="220"/>
    </row>
    <row r="188" ht="12.75">
      <c r="E188" s="220"/>
    </row>
    <row r="189" ht="12.75">
      <c r="E189" s="220"/>
    </row>
    <row r="190" ht="12.75">
      <c r="E190" s="220"/>
    </row>
    <row r="191" ht="12.75">
      <c r="E191" s="220"/>
    </row>
    <row r="192" ht="12.75">
      <c r="E192" s="220"/>
    </row>
    <row r="193" ht="12.75">
      <c r="E193" s="220"/>
    </row>
    <row r="194" ht="12.75">
      <c r="E194" s="220"/>
    </row>
    <row r="195" ht="12.75">
      <c r="E195" s="220"/>
    </row>
    <row r="196" ht="12.75">
      <c r="E196" s="220"/>
    </row>
    <row r="197" ht="12.75">
      <c r="E197" s="220"/>
    </row>
    <row r="198" ht="12.75">
      <c r="E198" s="220"/>
    </row>
    <row r="199" ht="12.75">
      <c r="E199" s="220"/>
    </row>
    <row r="200" ht="12.75">
      <c r="E200" s="220"/>
    </row>
    <row r="201" ht="12.75">
      <c r="E201" s="220"/>
    </row>
    <row r="202" ht="12.75">
      <c r="E202" s="220"/>
    </row>
    <row r="203" ht="12.75">
      <c r="E203" s="220"/>
    </row>
    <row r="204" ht="12.75">
      <c r="E204" s="220"/>
    </row>
    <row r="205" ht="12.75">
      <c r="E205" s="220"/>
    </row>
    <row r="206" ht="12.75">
      <c r="E206" s="220"/>
    </row>
    <row r="207" ht="12.75">
      <c r="E207" s="220"/>
    </row>
    <row r="208" ht="12.75">
      <c r="E208" s="220"/>
    </row>
    <row r="209" ht="12.75">
      <c r="E209" s="220"/>
    </row>
    <row r="210" ht="12.75">
      <c r="E210" s="220"/>
    </row>
    <row r="211" ht="12.75">
      <c r="E211" s="220"/>
    </row>
    <row r="212" ht="12.75">
      <c r="E212" s="220"/>
    </row>
    <row r="213" ht="12.75">
      <c r="E213" s="220"/>
    </row>
    <row r="214" ht="12.75">
      <c r="E214" s="220"/>
    </row>
    <row r="215" ht="12.75">
      <c r="E215" s="220"/>
    </row>
    <row r="216" spans="1:2" ht="12.75">
      <c r="A216" s="276"/>
      <c r="B216" s="276"/>
    </row>
    <row r="217" spans="1:7" ht="12.75">
      <c r="A217" s="265"/>
      <c r="B217" s="265"/>
      <c r="C217" s="277"/>
      <c r="D217" s="277"/>
      <c r="E217" s="278"/>
      <c r="F217" s="277"/>
      <c r="G217" s="279"/>
    </row>
    <row r="218" spans="1:7" ht="12.75">
      <c r="A218" s="280"/>
      <c r="B218" s="280"/>
      <c r="C218" s="265"/>
      <c r="D218" s="265"/>
      <c r="E218" s="281"/>
      <c r="F218" s="265"/>
      <c r="G218" s="265"/>
    </row>
    <row r="219" spans="1:7" ht="12.75">
      <c r="A219" s="265"/>
      <c r="B219" s="265"/>
      <c r="C219" s="265"/>
      <c r="D219" s="265"/>
      <c r="E219" s="281"/>
      <c r="F219" s="265"/>
      <c r="G219" s="265"/>
    </row>
    <row r="220" spans="1:7" ht="12.75">
      <c r="A220" s="265"/>
      <c r="B220" s="265"/>
      <c r="C220" s="265"/>
      <c r="D220" s="265"/>
      <c r="E220" s="281"/>
      <c r="F220" s="265"/>
      <c r="G220" s="265"/>
    </row>
    <row r="221" spans="1:7" ht="12.75">
      <c r="A221" s="265"/>
      <c r="B221" s="265"/>
      <c r="C221" s="265"/>
      <c r="D221" s="265"/>
      <c r="E221" s="281"/>
      <c r="F221" s="265"/>
      <c r="G221" s="265"/>
    </row>
    <row r="222" spans="1:7" ht="12.75">
      <c r="A222" s="265"/>
      <c r="B222" s="265"/>
      <c r="C222" s="265"/>
      <c r="D222" s="265"/>
      <c r="E222" s="281"/>
      <c r="F222" s="265"/>
      <c r="G222" s="265"/>
    </row>
    <row r="223" spans="1:7" ht="12.75">
      <c r="A223" s="265"/>
      <c r="B223" s="265"/>
      <c r="C223" s="265"/>
      <c r="D223" s="265"/>
      <c r="E223" s="281"/>
      <c r="F223" s="265"/>
      <c r="G223" s="265"/>
    </row>
    <row r="224" spans="1:7" ht="12.75">
      <c r="A224" s="265"/>
      <c r="B224" s="265"/>
      <c r="C224" s="265"/>
      <c r="D224" s="265"/>
      <c r="E224" s="281"/>
      <c r="F224" s="265"/>
      <c r="G224" s="265"/>
    </row>
    <row r="225" spans="1:7" ht="12.75">
      <c r="A225" s="265"/>
      <c r="B225" s="265"/>
      <c r="C225" s="265"/>
      <c r="D225" s="265"/>
      <c r="E225" s="281"/>
      <c r="F225" s="265"/>
      <c r="G225" s="265"/>
    </row>
    <row r="226" spans="1:7" ht="12.75">
      <c r="A226" s="265"/>
      <c r="B226" s="265"/>
      <c r="C226" s="265"/>
      <c r="D226" s="265"/>
      <c r="E226" s="281"/>
      <c r="F226" s="265"/>
      <c r="G226" s="265"/>
    </row>
    <row r="227" spans="1:7" ht="12.75">
      <c r="A227" s="265"/>
      <c r="B227" s="265"/>
      <c r="C227" s="265"/>
      <c r="D227" s="265"/>
      <c r="E227" s="281"/>
      <c r="F227" s="265"/>
      <c r="G227" s="265"/>
    </row>
    <row r="228" spans="1:7" ht="12.75">
      <c r="A228" s="265"/>
      <c r="B228" s="265"/>
      <c r="C228" s="265"/>
      <c r="D228" s="265"/>
      <c r="E228" s="281"/>
      <c r="F228" s="265"/>
      <c r="G228" s="265"/>
    </row>
    <row r="229" spans="1:7" ht="12.75">
      <c r="A229" s="265"/>
      <c r="B229" s="265"/>
      <c r="C229" s="265"/>
      <c r="D229" s="265"/>
      <c r="E229" s="281"/>
      <c r="F229" s="265"/>
      <c r="G229" s="265"/>
    </row>
    <row r="230" spans="1:7" ht="12.75">
      <c r="A230" s="265"/>
      <c r="B230" s="265"/>
      <c r="C230" s="265"/>
      <c r="D230" s="265"/>
      <c r="E230" s="281"/>
      <c r="F230" s="265"/>
      <c r="G230" s="265"/>
    </row>
  </sheetData>
  <mergeCells count="69">
    <mergeCell ref="C147:D147"/>
    <mergeCell ref="C153:D153"/>
    <mergeCell ref="C154:D154"/>
    <mergeCell ref="C135:D135"/>
    <mergeCell ref="C136:D136"/>
    <mergeCell ref="C138:D138"/>
    <mergeCell ref="C143:G143"/>
    <mergeCell ref="C131:D131"/>
    <mergeCell ref="C132:D132"/>
    <mergeCell ref="C134:D134"/>
    <mergeCell ref="C108:D108"/>
    <mergeCell ref="C113:D113"/>
    <mergeCell ref="C115:D115"/>
    <mergeCell ref="C117:G117"/>
    <mergeCell ref="C118:D118"/>
    <mergeCell ref="C120:G120"/>
    <mergeCell ref="C121:D121"/>
    <mergeCell ref="C122:D122"/>
    <mergeCell ref="C127:G127"/>
    <mergeCell ref="C128:D128"/>
    <mergeCell ref="C130:G130"/>
    <mergeCell ref="C99:G99"/>
    <mergeCell ref="C100:D100"/>
    <mergeCell ref="C102:G102"/>
    <mergeCell ref="C103:D103"/>
    <mergeCell ref="C86:D86"/>
    <mergeCell ref="C87:D87"/>
    <mergeCell ref="C90:D90"/>
    <mergeCell ref="C91:D91"/>
    <mergeCell ref="C93:D93"/>
    <mergeCell ref="C94:D94"/>
    <mergeCell ref="C79:D79"/>
    <mergeCell ref="C60:D60"/>
    <mergeCell ref="C62:D62"/>
    <mergeCell ref="C65:D65"/>
    <mergeCell ref="C67:D67"/>
    <mergeCell ref="C70:D70"/>
    <mergeCell ref="C71:D71"/>
    <mergeCell ref="C73:D73"/>
    <mergeCell ref="C46:D46"/>
    <mergeCell ref="C50:D50"/>
    <mergeCell ref="C54:G54"/>
    <mergeCell ref="C55:D55"/>
    <mergeCell ref="C56:D56"/>
    <mergeCell ref="C44:D44"/>
    <mergeCell ref="C27:D27"/>
    <mergeCell ref="C30:G30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G43"/>
    <mergeCell ref="C20:G20"/>
    <mergeCell ref="C21:G21"/>
    <mergeCell ref="C22:G22"/>
    <mergeCell ref="A1:G1"/>
    <mergeCell ref="A3:B3"/>
    <mergeCell ref="A4:B4"/>
    <mergeCell ref="E4:G4"/>
    <mergeCell ref="C9:D9"/>
    <mergeCell ref="C11:G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3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1295</v>
      </c>
      <c r="D2" s="85" t="s">
        <v>1293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1292</v>
      </c>
      <c r="B5" s="98"/>
      <c r="C5" s="99" t="s">
        <v>1293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'SO 06 SO 06 Rek'!E20</f>
        <v>0</v>
      </c>
      <c r="D15" s="137">
        <f>'SO 06 SO 06 Rek'!A28</f>
        <v>0</v>
      </c>
      <c r="E15" s="138"/>
      <c r="F15" s="139"/>
      <c r="G15" s="136">
        <f>'SO 06 SO 06 Rek'!I28</f>
        <v>0</v>
      </c>
    </row>
    <row r="16" spans="1:7" ht="15.9" customHeight="1">
      <c r="A16" s="134" t="s">
        <v>49</v>
      </c>
      <c r="B16" s="135" t="s">
        <v>50</v>
      </c>
      <c r="C16" s="136">
        <f>'SO 06 SO 06 Rek'!F20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'SO 06 SO 06 Rek'!H20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'SO 06 SO 06 Rek'!G20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'SO 06 SO 06 Rek'!I20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'SO 06 SO 06 Rek'!H26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1295</v>
      </c>
      <c r="I1" s="179"/>
    </row>
    <row r="2" spans="1:9" ht="13.8" thickBot="1">
      <c r="A2" s="530" t="s">
        <v>73</v>
      </c>
      <c r="B2" s="531"/>
      <c r="C2" s="180" t="s">
        <v>1294</v>
      </c>
      <c r="D2" s="181"/>
      <c r="E2" s="182"/>
      <c r="F2" s="181"/>
      <c r="G2" s="532" t="s">
        <v>1293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2.75">
      <c r="A7" s="282" t="str">
        <f>'SO 06 SO 06 Pol'!B7</f>
        <v>1</v>
      </c>
      <c r="B7" s="62" t="str">
        <f>'SO 06 SO 06 Pol'!C7</f>
        <v>Zemní práce</v>
      </c>
      <c r="D7" s="192"/>
      <c r="E7" s="283">
        <f>'SO 06 SO 06 Pol'!BA75</f>
        <v>0</v>
      </c>
      <c r="F7" s="284">
        <f>'SO 06 SO 06 Pol'!BB75</f>
        <v>0</v>
      </c>
      <c r="G7" s="284">
        <f>'SO 06 SO 06 Pol'!BC75</f>
        <v>0</v>
      </c>
      <c r="H7" s="284">
        <f>'SO 06 SO 06 Pol'!BD75</f>
        <v>0</v>
      </c>
      <c r="I7" s="285">
        <f>'SO 06 SO 06 Pol'!BE75</f>
        <v>0</v>
      </c>
    </row>
    <row r="8" spans="1:9" s="115" customFormat="1" ht="12.75">
      <c r="A8" s="282" t="str">
        <f>'SO 06 SO 06 Pol'!B76</f>
        <v>2</v>
      </c>
      <c r="B8" s="62" t="str">
        <f>'SO 06 SO 06 Pol'!C76</f>
        <v>Základy a zvláštní zakládání</v>
      </c>
      <c r="D8" s="192"/>
      <c r="E8" s="283">
        <f>'SO 06 SO 06 Pol'!BA87</f>
        <v>0</v>
      </c>
      <c r="F8" s="284">
        <f>'SO 06 SO 06 Pol'!BB87</f>
        <v>0</v>
      </c>
      <c r="G8" s="284">
        <f>'SO 06 SO 06 Pol'!BC87</f>
        <v>0</v>
      </c>
      <c r="H8" s="284">
        <f>'SO 06 SO 06 Pol'!BD87</f>
        <v>0</v>
      </c>
      <c r="I8" s="285">
        <f>'SO 06 SO 06 Pol'!BE87</f>
        <v>0</v>
      </c>
    </row>
    <row r="9" spans="1:9" s="115" customFormat="1" ht="12.75">
      <c r="A9" s="282" t="str">
        <f>'SO 06 SO 06 Pol'!B88</f>
        <v>3</v>
      </c>
      <c r="B9" s="62" t="str">
        <f>'SO 06 SO 06 Pol'!C88</f>
        <v>Svislé a kompletní konstrukce</v>
      </c>
      <c r="D9" s="192"/>
      <c r="E9" s="283">
        <f>'SO 06 SO 06 Pol'!BA95</f>
        <v>0</v>
      </c>
      <c r="F9" s="284">
        <f>'SO 06 SO 06 Pol'!BB95</f>
        <v>0</v>
      </c>
      <c r="G9" s="284">
        <f>'SO 06 SO 06 Pol'!BC95</f>
        <v>0</v>
      </c>
      <c r="H9" s="284">
        <f>'SO 06 SO 06 Pol'!BD95</f>
        <v>0</v>
      </c>
      <c r="I9" s="285">
        <f>'SO 06 SO 06 Pol'!BE95</f>
        <v>0</v>
      </c>
    </row>
    <row r="10" spans="1:9" s="115" customFormat="1" ht="12.75">
      <c r="A10" s="282" t="str">
        <f>'SO 06 SO 06 Pol'!B96</f>
        <v>4</v>
      </c>
      <c r="B10" s="62" t="str">
        <f>'SO 06 SO 06 Pol'!C96</f>
        <v>Vodorovné konstrukce</v>
      </c>
      <c r="D10" s="192"/>
      <c r="E10" s="283">
        <f>'SO 06 SO 06 Pol'!BA108</f>
        <v>0</v>
      </c>
      <c r="F10" s="284">
        <f>'SO 06 SO 06 Pol'!BB108</f>
        <v>0</v>
      </c>
      <c r="G10" s="284">
        <f>'SO 06 SO 06 Pol'!BC108</f>
        <v>0</v>
      </c>
      <c r="H10" s="284">
        <f>'SO 06 SO 06 Pol'!BD108</f>
        <v>0</v>
      </c>
      <c r="I10" s="285">
        <f>'SO 06 SO 06 Pol'!BE108</f>
        <v>0</v>
      </c>
    </row>
    <row r="11" spans="1:9" s="115" customFormat="1" ht="12.75">
      <c r="A11" s="282" t="str">
        <f>'SO 06 SO 06 Pol'!B109</f>
        <v>5</v>
      </c>
      <c r="B11" s="62" t="str">
        <f>'SO 06 SO 06 Pol'!C109</f>
        <v>Komunikace</v>
      </c>
      <c r="D11" s="192"/>
      <c r="E11" s="283">
        <f>'SO 06 SO 06 Pol'!BA137</f>
        <v>0</v>
      </c>
      <c r="F11" s="284">
        <f>'SO 06 SO 06 Pol'!BB137</f>
        <v>0</v>
      </c>
      <c r="G11" s="284">
        <f>'SO 06 SO 06 Pol'!BC137</f>
        <v>0</v>
      </c>
      <c r="H11" s="284">
        <f>'SO 06 SO 06 Pol'!BD137</f>
        <v>0</v>
      </c>
      <c r="I11" s="285">
        <f>'SO 06 SO 06 Pol'!BE137</f>
        <v>0</v>
      </c>
    </row>
    <row r="12" spans="1:9" s="115" customFormat="1" ht="12.75">
      <c r="A12" s="282" t="str">
        <f>'SO 06 SO 06 Pol'!B138</f>
        <v>62</v>
      </c>
      <c r="B12" s="62" t="str">
        <f>'SO 06 SO 06 Pol'!C138</f>
        <v>Úpravy povrchů vnější</v>
      </c>
      <c r="D12" s="192"/>
      <c r="E12" s="283">
        <f>'SO 06 SO 06 Pol'!BA144</f>
        <v>0</v>
      </c>
      <c r="F12" s="284">
        <f>'SO 06 SO 06 Pol'!BB144</f>
        <v>0</v>
      </c>
      <c r="G12" s="284">
        <f>'SO 06 SO 06 Pol'!BC144</f>
        <v>0</v>
      </c>
      <c r="H12" s="284">
        <f>'SO 06 SO 06 Pol'!BD144</f>
        <v>0</v>
      </c>
      <c r="I12" s="285">
        <f>'SO 06 SO 06 Pol'!BE144</f>
        <v>0</v>
      </c>
    </row>
    <row r="13" spans="1:9" s="115" customFormat="1" ht="12.75">
      <c r="A13" s="282" t="str">
        <f>'SO 06 SO 06 Pol'!B145</f>
        <v>8</v>
      </c>
      <c r="B13" s="62" t="str">
        <f>'SO 06 SO 06 Pol'!C145</f>
        <v>Trubní vedení</v>
      </c>
      <c r="D13" s="192"/>
      <c r="E13" s="283">
        <f>'SO 06 SO 06 Pol'!BA165</f>
        <v>0</v>
      </c>
      <c r="F13" s="284">
        <f>'SO 06 SO 06 Pol'!BB165</f>
        <v>0</v>
      </c>
      <c r="G13" s="284">
        <f>'SO 06 SO 06 Pol'!BC165</f>
        <v>0</v>
      </c>
      <c r="H13" s="284">
        <f>'SO 06 SO 06 Pol'!BD165</f>
        <v>0</v>
      </c>
      <c r="I13" s="285">
        <f>'SO 06 SO 06 Pol'!BE165</f>
        <v>0</v>
      </c>
    </row>
    <row r="14" spans="1:9" s="115" customFormat="1" ht="12.75">
      <c r="A14" s="282" t="str">
        <f>'SO 06 SO 06 Pol'!B166</f>
        <v>91</v>
      </c>
      <c r="B14" s="62" t="str">
        <f>'SO 06 SO 06 Pol'!C166</f>
        <v>Ostatní práce na komunikaci</v>
      </c>
      <c r="D14" s="192"/>
      <c r="E14" s="283">
        <f>'SO 06 SO 06 Pol'!BA173</f>
        <v>0</v>
      </c>
      <c r="F14" s="284">
        <f>'SO 06 SO 06 Pol'!BB173</f>
        <v>0</v>
      </c>
      <c r="G14" s="284">
        <f>'SO 06 SO 06 Pol'!BC173</f>
        <v>0</v>
      </c>
      <c r="H14" s="284">
        <f>'SO 06 SO 06 Pol'!BD173</f>
        <v>0</v>
      </c>
      <c r="I14" s="285">
        <f>'SO 06 SO 06 Pol'!BE173</f>
        <v>0</v>
      </c>
    </row>
    <row r="15" spans="1:9" s="115" customFormat="1" ht="12.75">
      <c r="A15" s="282" t="str">
        <f>'SO 06 SO 06 Pol'!B174</f>
        <v>96</v>
      </c>
      <c r="B15" s="62" t="str">
        <f>'SO 06 SO 06 Pol'!C174</f>
        <v>Bourání konstrukcí</v>
      </c>
      <c r="D15" s="192"/>
      <c r="E15" s="283">
        <f>'SO 06 SO 06 Pol'!BA185</f>
        <v>0</v>
      </c>
      <c r="F15" s="284">
        <f>'SO 06 SO 06 Pol'!BB185</f>
        <v>0</v>
      </c>
      <c r="G15" s="284">
        <f>'SO 06 SO 06 Pol'!BC185</f>
        <v>0</v>
      </c>
      <c r="H15" s="284">
        <f>'SO 06 SO 06 Pol'!BD185</f>
        <v>0</v>
      </c>
      <c r="I15" s="285">
        <f>'SO 06 SO 06 Pol'!BE185</f>
        <v>0</v>
      </c>
    </row>
    <row r="16" spans="1:9" s="115" customFormat="1" ht="12.75">
      <c r="A16" s="282" t="str">
        <f>'SO 06 SO 06 Pol'!B186</f>
        <v>97</v>
      </c>
      <c r="B16" s="62" t="str">
        <f>'SO 06 SO 06 Pol'!C186</f>
        <v>Prorážení otvorů</v>
      </c>
      <c r="D16" s="192"/>
      <c r="E16" s="283">
        <f>'SO 06 SO 06 Pol'!BA188</f>
        <v>0</v>
      </c>
      <c r="F16" s="284">
        <f>'SO 06 SO 06 Pol'!BB188</f>
        <v>0</v>
      </c>
      <c r="G16" s="284">
        <f>'SO 06 SO 06 Pol'!BC188</f>
        <v>0</v>
      </c>
      <c r="H16" s="284">
        <f>'SO 06 SO 06 Pol'!BD188</f>
        <v>0</v>
      </c>
      <c r="I16" s="285">
        <f>'SO 06 SO 06 Pol'!BE188</f>
        <v>0</v>
      </c>
    </row>
    <row r="17" spans="1:9" s="115" customFormat="1" ht="12.75">
      <c r="A17" s="282" t="str">
        <f>'SO 06 SO 06 Pol'!B189</f>
        <v>99</v>
      </c>
      <c r="B17" s="62" t="str">
        <f>'SO 06 SO 06 Pol'!C189</f>
        <v>Staveništní přesun hmot</v>
      </c>
      <c r="D17" s="192"/>
      <c r="E17" s="283">
        <f>'SO 06 SO 06 Pol'!BA191</f>
        <v>0</v>
      </c>
      <c r="F17" s="284">
        <f>'SO 06 SO 06 Pol'!BB191</f>
        <v>0</v>
      </c>
      <c r="G17" s="284">
        <f>'SO 06 SO 06 Pol'!BC191</f>
        <v>0</v>
      </c>
      <c r="H17" s="284">
        <f>'SO 06 SO 06 Pol'!BD191</f>
        <v>0</v>
      </c>
      <c r="I17" s="285">
        <f>'SO 06 SO 06 Pol'!BE191</f>
        <v>0</v>
      </c>
    </row>
    <row r="18" spans="1:9" s="115" customFormat="1" ht="12.75">
      <c r="A18" s="282" t="str">
        <f>'SO 06 SO 06 Pol'!B192</f>
        <v>767</v>
      </c>
      <c r="B18" s="62" t="str">
        <f>'SO 06 SO 06 Pol'!C192</f>
        <v>Konstrukce zámečnické</v>
      </c>
      <c r="D18" s="192"/>
      <c r="E18" s="283">
        <f>'SO 06 SO 06 Pol'!BA199</f>
        <v>0</v>
      </c>
      <c r="F18" s="284">
        <f>'SO 06 SO 06 Pol'!BB199</f>
        <v>0</v>
      </c>
      <c r="G18" s="284">
        <f>'SO 06 SO 06 Pol'!BC199</f>
        <v>0</v>
      </c>
      <c r="H18" s="284">
        <f>'SO 06 SO 06 Pol'!BD199</f>
        <v>0</v>
      </c>
      <c r="I18" s="285">
        <f>'SO 06 SO 06 Pol'!BE199</f>
        <v>0</v>
      </c>
    </row>
    <row r="19" spans="1:9" s="115" customFormat="1" ht="13.8" thickBot="1">
      <c r="A19" s="282" t="str">
        <f>'SO 06 SO 06 Pol'!B200</f>
        <v>D96</v>
      </c>
      <c r="B19" s="62" t="str">
        <f>'SO 06 SO 06 Pol'!C200</f>
        <v>Přesuny suti a vybouraných hmot</v>
      </c>
      <c r="D19" s="192"/>
      <c r="E19" s="283">
        <f>'SO 06 SO 06 Pol'!BA207</f>
        <v>0</v>
      </c>
      <c r="F19" s="284">
        <f>'SO 06 SO 06 Pol'!BB207</f>
        <v>0</v>
      </c>
      <c r="G19" s="284">
        <f>'SO 06 SO 06 Pol'!BC207</f>
        <v>0</v>
      </c>
      <c r="H19" s="284">
        <f>'SO 06 SO 06 Pol'!BD207</f>
        <v>0</v>
      </c>
      <c r="I19" s="285">
        <f>'SO 06 SO 06 Pol'!BE207</f>
        <v>0</v>
      </c>
    </row>
    <row r="20" spans="1:256" ht="13.8" thickBot="1">
      <c r="A20" s="193"/>
      <c r="B20" s="194" t="s">
        <v>76</v>
      </c>
      <c r="C20" s="194"/>
      <c r="D20" s="195"/>
      <c r="E20" s="196">
        <f>SUM(E7:E19)</f>
        <v>0</v>
      </c>
      <c r="F20" s="197">
        <f>SUM(F7:F19)</f>
        <v>0</v>
      </c>
      <c r="G20" s="197">
        <f>SUM(G7:G19)</f>
        <v>0</v>
      </c>
      <c r="H20" s="197">
        <f>SUM(H7:H19)</f>
        <v>0</v>
      </c>
      <c r="I20" s="198">
        <f>SUM(I7:I19)</f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9" ht="12.75">
      <c r="A21" s="115"/>
      <c r="B21" s="115"/>
      <c r="C21" s="115"/>
      <c r="D21" s="115"/>
      <c r="E21" s="115"/>
      <c r="F21" s="115"/>
      <c r="G21" s="115"/>
      <c r="H21" s="115"/>
      <c r="I21" s="115"/>
    </row>
    <row r="22" spans="1:57" ht="17.4">
      <c r="A22" s="184" t="s">
        <v>77</v>
      </c>
      <c r="B22" s="184"/>
      <c r="C22" s="184"/>
      <c r="D22" s="184"/>
      <c r="E22" s="184"/>
      <c r="F22" s="184"/>
      <c r="G22" s="199"/>
      <c r="H22" s="184"/>
      <c r="I22" s="184"/>
      <c r="BA22" s="121"/>
      <c r="BB22" s="121"/>
      <c r="BC22" s="121"/>
      <c r="BD22" s="121"/>
      <c r="BE22" s="121"/>
    </row>
    <row r="23" ht="13.8" thickBot="1"/>
    <row r="24" spans="1:9" ht="12.75">
      <c r="A24" s="150" t="s">
        <v>78</v>
      </c>
      <c r="B24" s="151"/>
      <c r="C24" s="151"/>
      <c r="D24" s="200"/>
      <c r="E24" s="201" t="s">
        <v>79</v>
      </c>
      <c r="F24" s="202" t="s">
        <v>12</v>
      </c>
      <c r="G24" s="203" t="s">
        <v>80</v>
      </c>
      <c r="H24" s="204"/>
      <c r="I24" s="205" t="s">
        <v>79</v>
      </c>
    </row>
    <row r="25" spans="1:53" ht="12.75">
      <c r="A25" s="144"/>
      <c r="B25" s="135"/>
      <c r="C25" s="135"/>
      <c r="D25" s="206"/>
      <c r="E25" s="207"/>
      <c r="F25" s="208"/>
      <c r="G25" s="209">
        <f>CHOOSE(BA25+1,E20+F20,E20+F20+H20,E20+F20+G20+H20,E20,F20,H20,G20,H20+G20,0)</f>
        <v>0</v>
      </c>
      <c r="H25" s="210"/>
      <c r="I25" s="211">
        <f>E25+F25*G25/100</f>
        <v>0</v>
      </c>
      <c r="BA25" s="1">
        <v>8</v>
      </c>
    </row>
    <row r="26" spans="1:9" ht="13.8" thickBot="1">
      <c r="A26" s="212"/>
      <c r="B26" s="213" t="s">
        <v>81</v>
      </c>
      <c r="C26" s="214"/>
      <c r="D26" s="215"/>
      <c r="E26" s="216"/>
      <c r="F26" s="217"/>
      <c r="G26" s="217"/>
      <c r="H26" s="535">
        <f>SUM(I25:I25)</f>
        <v>0</v>
      </c>
      <c r="I26" s="536"/>
    </row>
    <row r="28" spans="2:9" ht="12.75">
      <c r="B28" s="14"/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80"/>
  <sheetViews>
    <sheetView showGridLines="0" showZeros="0" zoomScaleSheetLayoutView="100" workbookViewId="0" topLeftCell="A186">
      <selection activeCell="F201" sqref="F201:F206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'SO 06 SO 06 Rek'!H1</f>
        <v>SO 06*</v>
      </c>
      <c r="G3" s="227"/>
    </row>
    <row r="4" spans="1:7" ht="13.8" thickBot="1">
      <c r="A4" s="542" t="s">
        <v>73</v>
      </c>
      <c r="B4" s="531"/>
      <c r="C4" s="180" t="s">
        <v>1294</v>
      </c>
      <c r="D4" s="228"/>
      <c r="E4" s="543" t="str">
        <f>'SO 06 SO 06 Rek'!G2</f>
        <v>Vstupní prostor kina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96</v>
      </c>
      <c r="C7" s="239" t="s">
        <v>97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1296</v>
      </c>
      <c r="C8" s="250" t="s">
        <v>1297</v>
      </c>
      <c r="D8" s="251" t="s">
        <v>181</v>
      </c>
      <c r="E8" s="252">
        <v>50</v>
      </c>
      <c r="F8" s="252"/>
      <c r="G8" s="253">
        <f aca="true" t="shared" si="0" ref="G8:G13">E8*F8</f>
        <v>0</v>
      </c>
      <c r="H8" s="254">
        <v>0</v>
      </c>
      <c r="I8" s="255">
        <f aca="true" t="shared" si="1" ref="I8:I13">E8*H8</f>
        <v>0</v>
      </c>
      <c r="J8" s="254">
        <v>-0.22</v>
      </c>
      <c r="K8" s="255">
        <f aca="true" t="shared" si="2" ref="K8:K13">E8*J8</f>
        <v>-11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 aca="true" t="shared" si="3" ref="BA8:BA13">IF(AZ8=1,G8,0)</f>
        <v>0</v>
      </c>
      <c r="BB8" s="220">
        <f aca="true" t="shared" si="4" ref="BB8:BB13">IF(AZ8=2,G8,0)</f>
        <v>0</v>
      </c>
      <c r="BC8" s="220">
        <f aca="true" t="shared" si="5" ref="BC8:BC13">IF(AZ8=3,G8,0)</f>
        <v>0</v>
      </c>
      <c r="BD8" s="220">
        <f aca="true" t="shared" si="6" ref="BD8:BD13">IF(AZ8=4,G8,0)</f>
        <v>0</v>
      </c>
      <c r="BE8" s="220">
        <f aca="true" t="shared" si="7" ref="BE8:BE13">IF(AZ8=5,G8,0)</f>
        <v>0</v>
      </c>
      <c r="CA8" s="247">
        <v>1</v>
      </c>
      <c r="CB8" s="247">
        <v>1</v>
      </c>
    </row>
    <row r="9" spans="1:80" ht="12.75">
      <c r="A9" s="248">
        <v>2</v>
      </c>
      <c r="B9" s="249" t="s">
        <v>1298</v>
      </c>
      <c r="C9" s="250" t="s">
        <v>1299</v>
      </c>
      <c r="D9" s="251" t="s">
        <v>181</v>
      </c>
      <c r="E9" s="252">
        <v>4.8</v>
      </c>
      <c r="F9" s="252"/>
      <c r="G9" s="253">
        <f t="shared" si="0"/>
        <v>0</v>
      </c>
      <c r="H9" s="254">
        <v>0</v>
      </c>
      <c r="I9" s="255">
        <f t="shared" si="1"/>
        <v>0</v>
      </c>
      <c r="J9" s="254">
        <v>-0.33</v>
      </c>
      <c r="K9" s="255">
        <f t="shared" si="2"/>
        <v>-1.584</v>
      </c>
      <c r="O9" s="247">
        <v>2</v>
      </c>
      <c r="AA9" s="220">
        <v>1</v>
      </c>
      <c r="AB9" s="220">
        <v>1</v>
      </c>
      <c r="AC9" s="220">
        <v>1</v>
      </c>
      <c r="AZ9" s="220">
        <v>1</v>
      </c>
      <c r="BA9" s="220">
        <f t="shared" si="3"/>
        <v>0</v>
      </c>
      <c r="BB9" s="220">
        <f t="shared" si="4"/>
        <v>0</v>
      </c>
      <c r="BC9" s="220">
        <f t="shared" si="5"/>
        <v>0</v>
      </c>
      <c r="BD9" s="220">
        <f t="shared" si="6"/>
        <v>0</v>
      </c>
      <c r="BE9" s="220">
        <f t="shared" si="7"/>
        <v>0</v>
      </c>
      <c r="CA9" s="247">
        <v>1</v>
      </c>
      <c r="CB9" s="247">
        <v>1</v>
      </c>
    </row>
    <row r="10" spans="1:80" ht="12.75">
      <c r="A10" s="248">
        <v>3</v>
      </c>
      <c r="B10" s="249" t="s">
        <v>1300</v>
      </c>
      <c r="C10" s="250" t="s">
        <v>1301</v>
      </c>
      <c r="D10" s="251" t="s">
        <v>181</v>
      </c>
      <c r="E10" s="252">
        <v>210.5</v>
      </c>
      <c r="F10" s="252"/>
      <c r="G10" s="253">
        <f t="shared" si="0"/>
        <v>0</v>
      </c>
      <c r="H10" s="254">
        <v>0</v>
      </c>
      <c r="I10" s="255">
        <f t="shared" si="1"/>
        <v>0</v>
      </c>
      <c r="J10" s="254">
        <v>-0.11</v>
      </c>
      <c r="K10" s="255">
        <f t="shared" si="2"/>
        <v>-23.155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 t="shared" si="3"/>
        <v>0</v>
      </c>
      <c r="BB10" s="220">
        <f t="shared" si="4"/>
        <v>0</v>
      </c>
      <c r="BC10" s="220">
        <f t="shared" si="5"/>
        <v>0</v>
      </c>
      <c r="BD10" s="220">
        <f t="shared" si="6"/>
        <v>0</v>
      </c>
      <c r="BE10" s="220">
        <f t="shared" si="7"/>
        <v>0</v>
      </c>
      <c r="CA10" s="247">
        <v>1</v>
      </c>
      <c r="CB10" s="247">
        <v>1</v>
      </c>
    </row>
    <row r="11" spans="1:80" ht="12.75">
      <c r="A11" s="248">
        <v>4</v>
      </c>
      <c r="B11" s="249" t="s">
        <v>1302</v>
      </c>
      <c r="C11" s="250" t="s">
        <v>1303</v>
      </c>
      <c r="D11" s="251" t="s">
        <v>181</v>
      </c>
      <c r="E11" s="252">
        <v>210.5</v>
      </c>
      <c r="F11" s="252"/>
      <c r="G11" s="253">
        <f t="shared" si="0"/>
        <v>0</v>
      </c>
      <c r="H11" s="254">
        <v>0</v>
      </c>
      <c r="I11" s="255">
        <f t="shared" si="1"/>
        <v>0</v>
      </c>
      <c r="J11" s="254">
        <v>-0.36</v>
      </c>
      <c r="K11" s="255">
        <f t="shared" si="2"/>
        <v>-75.78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 t="shared" si="3"/>
        <v>0</v>
      </c>
      <c r="BB11" s="220">
        <f t="shared" si="4"/>
        <v>0</v>
      </c>
      <c r="BC11" s="220">
        <f t="shared" si="5"/>
        <v>0</v>
      </c>
      <c r="BD11" s="220">
        <f t="shared" si="6"/>
        <v>0</v>
      </c>
      <c r="BE11" s="220">
        <f t="shared" si="7"/>
        <v>0</v>
      </c>
      <c r="CA11" s="247">
        <v>1</v>
      </c>
      <c r="CB11" s="247">
        <v>1</v>
      </c>
    </row>
    <row r="12" spans="1:80" ht="12.75">
      <c r="A12" s="248">
        <v>5</v>
      </c>
      <c r="B12" s="249" t="s">
        <v>1304</v>
      </c>
      <c r="C12" s="250" t="s">
        <v>1305</v>
      </c>
      <c r="D12" s="251" t="s">
        <v>181</v>
      </c>
      <c r="E12" s="252">
        <v>10</v>
      </c>
      <c r="F12" s="252"/>
      <c r="G12" s="253">
        <f t="shared" si="0"/>
        <v>0</v>
      </c>
      <c r="H12" s="254">
        <v>0</v>
      </c>
      <c r="I12" s="255">
        <f t="shared" si="1"/>
        <v>0</v>
      </c>
      <c r="J12" s="254">
        <v>-0.11</v>
      </c>
      <c r="K12" s="255">
        <f t="shared" si="2"/>
        <v>-1.1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 t="shared" si="3"/>
        <v>0</v>
      </c>
      <c r="BB12" s="220">
        <f t="shared" si="4"/>
        <v>0</v>
      </c>
      <c r="BC12" s="220">
        <f t="shared" si="5"/>
        <v>0</v>
      </c>
      <c r="BD12" s="220">
        <f t="shared" si="6"/>
        <v>0</v>
      </c>
      <c r="BE12" s="220">
        <f t="shared" si="7"/>
        <v>0</v>
      </c>
      <c r="CA12" s="247">
        <v>1</v>
      </c>
      <c r="CB12" s="247">
        <v>1</v>
      </c>
    </row>
    <row r="13" spans="1:80" ht="12.75">
      <c r="A13" s="248">
        <v>6</v>
      </c>
      <c r="B13" s="249" t="s">
        <v>1306</v>
      </c>
      <c r="C13" s="250" t="s">
        <v>1307</v>
      </c>
      <c r="D13" s="251" t="s">
        <v>201</v>
      </c>
      <c r="E13" s="252">
        <v>40.56</v>
      </c>
      <c r="F13" s="252"/>
      <c r="G13" s="253">
        <f t="shared" si="0"/>
        <v>0</v>
      </c>
      <c r="H13" s="254">
        <v>0</v>
      </c>
      <c r="I13" s="255">
        <f t="shared" si="1"/>
        <v>0</v>
      </c>
      <c r="J13" s="254">
        <v>-0.27</v>
      </c>
      <c r="K13" s="255">
        <f t="shared" si="2"/>
        <v>-10.951200000000002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 t="shared" si="3"/>
        <v>0</v>
      </c>
      <c r="BB13" s="220">
        <f t="shared" si="4"/>
        <v>0</v>
      </c>
      <c r="BC13" s="220">
        <f t="shared" si="5"/>
        <v>0</v>
      </c>
      <c r="BD13" s="220">
        <f t="shared" si="6"/>
        <v>0</v>
      </c>
      <c r="BE13" s="220">
        <f t="shared" si="7"/>
        <v>0</v>
      </c>
      <c r="CA13" s="247">
        <v>1</v>
      </c>
      <c r="CB13" s="247">
        <v>1</v>
      </c>
    </row>
    <row r="14" spans="1:15" ht="12.75">
      <c r="A14" s="256"/>
      <c r="B14" s="260"/>
      <c r="C14" s="539" t="s">
        <v>1308</v>
      </c>
      <c r="D14" s="540"/>
      <c r="E14" s="261">
        <v>30.58</v>
      </c>
      <c r="F14" s="262"/>
      <c r="G14" s="263"/>
      <c r="H14" s="264"/>
      <c r="I14" s="258"/>
      <c r="J14" s="265"/>
      <c r="K14" s="258"/>
      <c r="M14" s="259" t="s">
        <v>1308</v>
      </c>
      <c r="O14" s="247"/>
    </row>
    <row r="15" spans="1:15" ht="12.75">
      <c r="A15" s="256"/>
      <c r="B15" s="260"/>
      <c r="C15" s="539" t="s">
        <v>1309</v>
      </c>
      <c r="D15" s="540"/>
      <c r="E15" s="261">
        <v>9.98</v>
      </c>
      <c r="F15" s="262"/>
      <c r="G15" s="263"/>
      <c r="H15" s="264"/>
      <c r="I15" s="258"/>
      <c r="J15" s="265"/>
      <c r="K15" s="258"/>
      <c r="M15" s="259" t="s">
        <v>1309</v>
      </c>
      <c r="O15" s="247"/>
    </row>
    <row r="16" spans="1:80" ht="12.75">
      <c r="A16" s="248">
        <v>7</v>
      </c>
      <c r="B16" s="249" t="s">
        <v>1310</v>
      </c>
      <c r="C16" s="250" t="s">
        <v>1311</v>
      </c>
      <c r="D16" s="251" t="s">
        <v>149</v>
      </c>
      <c r="E16" s="252">
        <v>3.8</v>
      </c>
      <c r="F16" s="252"/>
      <c r="G16" s="253">
        <f>E16*F16</f>
        <v>0</v>
      </c>
      <c r="H16" s="254">
        <v>0</v>
      </c>
      <c r="I16" s="255">
        <f>E16*H16</f>
        <v>0</v>
      </c>
      <c r="J16" s="254">
        <v>0</v>
      </c>
      <c r="K16" s="255">
        <f>E16*J16</f>
        <v>0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>IF(AZ16=1,G16,0)</f>
        <v>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</v>
      </c>
      <c r="CB16" s="247">
        <v>1</v>
      </c>
    </row>
    <row r="17" spans="1:15" ht="12.75">
      <c r="A17" s="256"/>
      <c r="B17" s="260"/>
      <c r="C17" s="539" t="s">
        <v>1312</v>
      </c>
      <c r="D17" s="540"/>
      <c r="E17" s="261">
        <v>3.8</v>
      </c>
      <c r="F17" s="262"/>
      <c r="G17" s="263"/>
      <c r="H17" s="264"/>
      <c r="I17" s="258"/>
      <c r="J17" s="265"/>
      <c r="K17" s="258"/>
      <c r="M17" s="259" t="s">
        <v>1312</v>
      </c>
      <c r="O17" s="247"/>
    </row>
    <row r="18" spans="1:80" ht="12.75">
      <c r="A18" s="248">
        <v>8</v>
      </c>
      <c r="B18" s="249" t="s">
        <v>1313</v>
      </c>
      <c r="C18" s="250" t="s">
        <v>1314</v>
      </c>
      <c r="D18" s="251" t="s">
        <v>149</v>
      </c>
      <c r="E18" s="252">
        <v>7.2</v>
      </c>
      <c r="F18" s="252"/>
      <c r="G18" s="253">
        <f>E18*F18</f>
        <v>0</v>
      </c>
      <c r="H18" s="254">
        <v>0</v>
      </c>
      <c r="I18" s="255">
        <f>E18*H18</f>
        <v>0</v>
      </c>
      <c r="J18" s="254">
        <v>0</v>
      </c>
      <c r="K18" s="255">
        <f>E18*J18</f>
        <v>0</v>
      </c>
      <c r="O18" s="247">
        <v>2</v>
      </c>
      <c r="AA18" s="220">
        <v>1</v>
      </c>
      <c r="AB18" s="220">
        <v>1</v>
      </c>
      <c r="AC18" s="220">
        <v>1</v>
      </c>
      <c r="AZ18" s="220">
        <v>1</v>
      </c>
      <c r="BA18" s="220">
        <f>IF(AZ18=1,G18,0)</f>
        <v>0</v>
      </c>
      <c r="BB18" s="220">
        <f>IF(AZ18=2,G18,0)</f>
        <v>0</v>
      </c>
      <c r="BC18" s="220">
        <f>IF(AZ18=3,G18,0)</f>
        <v>0</v>
      </c>
      <c r="BD18" s="220">
        <f>IF(AZ18=4,G18,0)</f>
        <v>0</v>
      </c>
      <c r="BE18" s="220">
        <f>IF(AZ18=5,G18,0)</f>
        <v>0</v>
      </c>
      <c r="CA18" s="247">
        <v>1</v>
      </c>
      <c r="CB18" s="247">
        <v>1</v>
      </c>
    </row>
    <row r="19" spans="1:15" ht="12.75">
      <c r="A19" s="256"/>
      <c r="B19" s="260"/>
      <c r="C19" s="539" t="s">
        <v>1315</v>
      </c>
      <c r="D19" s="540"/>
      <c r="E19" s="261">
        <v>2.4</v>
      </c>
      <c r="F19" s="262"/>
      <c r="G19" s="263"/>
      <c r="H19" s="264"/>
      <c r="I19" s="258"/>
      <c r="J19" s="265"/>
      <c r="K19" s="258"/>
      <c r="M19" s="259" t="s">
        <v>1315</v>
      </c>
      <c r="O19" s="247"/>
    </row>
    <row r="20" spans="1:15" ht="12.75">
      <c r="A20" s="256"/>
      <c r="B20" s="260"/>
      <c r="C20" s="539" t="s">
        <v>1316</v>
      </c>
      <c r="D20" s="540"/>
      <c r="E20" s="261">
        <v>4.8</v>
      </c>
      <c r="F20" s="262"/>
      <c r="G20" s="263"/>
      <c r="H20" s="264"/>
      <c r="I20" s="258"/>
      <c r="J20" s="265"/>
      <c r="K20" s="258"/>
      <c r="M20" s="259" t="s">
        <v>1316</v>
      </c>
      <c r="O20" s="247"/>
    </row>
    <row r="21" spans="1:80" ht="12.75">
      <c r="A21" s="248">
        <v>9</v>
      </c>
      <c r="B21" s="249" t="s">
        <v>1317</v>
      </c>
      <c r="C21" s="250" t="s">
        <v>1318</v>
      </c>
      <c r="D21" s="251" t="s">
        <v>149</v>
      </c>
      <c r="E21" s="252">
        <v>160.175</v>
      </c>
      <c r="F21" s="252"/>
      <c r="G21" s="253">
        <f>E21*F21</f>
        <v>0</v>
      </c>
      <c r="H21" s="254">
        <v>0</v>
      </c>
      <c r="I21" s="255">
        <f>E21*H21</f>
        <v>0</v>
      </c>
      <c r="J21" s="254">
        <v>0</v>
      </c>
      <c r="K21" s="255">
        <f>E21*J21</f>
        <v>0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>IF(AZ21=1,G21,0)</f>
        <v>0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1</v>
      </c>
      <c r="CB21" s="247">
        <v>1</v>
      </c>
    </row>
    <row r="22" spans="1:15" ht="12.75">
      <c r="A22" s="256"/>
      <c r="B22" s="260"/>
      <c r="C22" s="539" t="s">
        <v>1319</v>
      </c>
      <c r="D22" s="540"/>
      <c r="E22" s="261">
        <v>3.6</v>
      </c>
      <c r="F22" s="262"/>
      <c r="G22" s="263"/>
      <c r="H22" s="264"/>
      <c r="I22" s="258"/>
      <c r="J22" s="265"/>
      <c r="K22" s="258"/>
      <c r="M22" s="259" t="s">
        <v>1319</v>
      </c>
      <c r="O22" s="247"/>
    </row>
    <row r="23" spans="1:15" ht="12.75">
      <c r="A23" s="256"/>
      <c r="B23" s="260"/>
      <c r="C23" s="539" t="s">
        <v>1320</v>
      </c>
      <c r="D23" s="540"/>
      <c r="E23" s="261">
        <v>31.575</v>
      </c>
      <c r="F23" s="262"/>
      <c r="G23" s="263"/>
      <c r="H23" s="264"/>
      <c r="I23" s="258"/>
      <c r="J23" s="265"/>
      <c r="K23" s="258"/>
      <c r="M23" s="259" t="s">
        <v>1320</v>
      </c>
      <c r="O23" s="247"/>
    </row>
    <row r="24" spans="1:15" ht="12.75">
      <c r="A24" s="256"/>
      <c r="B24" s="260"/>
      <c r="C24" s="539" t="s">
        <v>1321</v>
      </c>
      <c r="D24" s="540"/>
      <c r="E24" s="261">
        <v>7.5</v>
      </c>
      <c r="F24" s="262"/>
      <c r="G24" s="263"/>
      <c r="H24" s="264"/>
      <c r="I24" s="258"/>
      <c r="J24" s="265"/>
      <c r="K24" s="258"/>
      <c r="M24" s="259" t="s">
        <v>1321</v>
      </c>
      <c r="O24" s="247"/>
    </row>
    <row r="25" spans="1:15" ht="12.75">
      <c r="A25" s="256"/>
      <c r="B25" s="260"/>
      <c r="C25" s="549" t="s">
        <v>300</v>
      </c>
      <c r="D25" s="540"/>
      <c r="E25" s="286">
        <v>42.675</v>
      </c>
      <c r="F25" s="262"/>
      <c r="G25" s="263"/>
      <c r="H25" s="264"/>
      <c r="I25" s="258"/>
      <c r="J25" s="265"/>
      <c r="K25" s="258"/>
      <c r="M25" s="259" t="s">
        <v>300</v>
      </c>
      <c r="O25" s="247"/>
    </row>
    <row r="26" spans="1:15" ht="12.75">
      <c r="A26" s="256"/>
      <c r="B26" s="260"/>
      <c r="C26" s="539" t="s">
        <v>1322</v>
      </c>
      <c r="D26" s="540"/>
      <c r="E26" s="261">
        <v>117.5</v>
      </c>
      <c r="F26" s="262"/>
      <c r="G26" s="263"/>
      <c r="H26" s="264"/>
      <c r="I26" s="258"/>
      <c r="J26" s="265"/>
      <c r="K26" s="258"/>
      <c r="M26" s="259" t="s">
        <v>1322</v>
      </c>
      <c r="O26" s="247"/>
    </row>
    <row r="27" spans="1:80" ht="12.75">
      <c r="A27" s="248">
        <v>10</v>
      </c>
      <c r="B27" s="249" t="s">
        <v>1323</v>
      </c>
      <c r="C27" s="250" t="s">
        <v>1324</v>
      </c>
      <c r="D27" s="251" t="s">
        <v>149</v>
      </c>
      <c r="E27" s="252">
        <v>9.531</v>
      </c>
      <c r="F27" s="252"/>
      <c r="G27" s="253">
        <f>E27*F27</f>
        <v>0</v>
      </c>
      <c r="H27" s="254">
        <v>0</v>
      </c>
      <c r="I27" s="255">
        <f>E27*H27</f>
        <v>0</v>
      </c>
      <c r="J27" s="254">
        <v>0</v>
      </c>
      <c r="K27" s="255">
        <f>E27*J27</f>
        <v>0</v>
      </c>
      <c r="O27" s="247">
        <v>2</v>
      </c>
      <c r="AA27" s="220">
        <v>1</v>
      </c>
      <c r="AB27" s="220">
        <v>1</v>
      </c>
      <c r="AC27" s="220">
        <v>1</v>
      </c>
      <c r="AZ27" s="220">
        <v>1</v>
      </c>
      <c r="BA27" s="220">
        <f>IF(AZ27=1,G27,0)</f>
        <v>0</v>
      </c>
      <c r="BB27" s="220">
        <f>IF(AZ27=2,G27,0)</f>
        <v>0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1</v>
      </c>
      <c r="CB27" s="247">
        <v>1</v>
      </c>
    </row>
    <row r="28" spans="1:15" ht="12.75">
      <c r="A28" s="256"/>
      <c r="B28" s="260"/>
      <c r="C28" s="539" t="s">
        <v>1325</v>
      </c>
      <c r="D28" s="540"/>
      <c r="E28" s="261">
        <v>4.23</v>
      </c>
      <c r="F28" s="262"/>
      <c r="G28" s="263"/>
      <c r="H28" s="264"/>
      <c r="I28" s="258"/>
      <c r="J28" s="265"/>
      <c r="K28" s="258"/>
      <c r="M28" s="259" t="s">
        <v>1325</v>
      </c>
      <c r="O28" s="247"/>
    </row>
    <row r="29" spans="1:15" ht="12.75">
      <c r="A29" s="256"/>
      <c r="B29" s="260"/>
      <c r="C29" s="539" t="s">
        <v>1326</v>
      </c>
      <c r="D29" s="540"/>
      <c r="E29" s="261">
        <v>3.276</v>
      </c>
      <c r="F29" s="262"/>
      <c r="G29" s="263"/>
      <c r="H29" s="264"/>
      <c r="I29" s="258"/>
      <c r="J29" s="265"/>
      <c r="K29" s="258"/>
      <c r="M29" s="259" t="s">
        <v>1326</v>
      </c>
      <c r="O29" s="247"/>
    </row>
    <row r="30" spans="1:15" ht="12.75">
      <c r="A30" s="256"/>
      <c r="B30" s="260"/>
      <c r="C30" s="539" t="s">
        <v>1327</v>
      </c>
      <c r="D30" s="540"/>
      <c r="E30" s="261">
        <v>2.025</v>
      </c>
      <c r="F30" s="262"/>
      <c r="G30" s="263"/>
      <c r="H30" s="264"/>
      <c r="I30" s="258"/>
      <c r="J30" s="265"/>
      <c r="K30" s="258"/>
      <c r="M30" s="259" t="s">
        <v>1327</v>
      </c>
      <c r="O30" s="247"/>
    </row>
    <row r="31" spans="1:80" ht="12.75">
      <c r="A31" s="248">
        <v>11</v>
      </c>
      <c r="B31" s="249" t="s">
        <v>147</v>
      </c>
      <c r="C31" s="250" t="s">
        <v>148</v>
      </c>
      <c r="D31" s="251" t="s">
        <v>149</v>
      </c>
      <c r="E31" s="252">
        <v>7.2</v>
      </c>
      <c r="F31" s="252"/>
      <c r="G31" s="253">
        <f>E31*F31</f>
        <v>0</v>
      </c>
      <c r="H31" s="254">
        <v>0</v>
      </c>
      <c r="I31" s="255">
        <f>E31*H31</f>
        <v>0</v>
      </c>
      <c r="J31" s="254">
        <v>0</v>
      </c>
      <c r="K31" s="255">
        <f>E31*J31</f>
        <v>0</v>
      </c>
      <c r="O31" s="247">
        <v>2</v>
      </c>
      <c r="AA31" s="220">
        <v>1</v>
      </c>
      <c r="AB31" s="220">
        <v>1</v>
      </c>
      <c r="AC31" s="220">
        <v>1</v>
      </c>
      <c r="AZ31" s="220">
        <v>1</v>
      </c>
      <c r="BA31" s="220">
        <f>IF(AZ31=1,G31,0)</f>
        <v>0</v>
      </c>
      <c r="BB31" s="220">
        <f>IF(AZ31=2,G31,0)</f>
        <v>0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</v>
      </c>
      <c r="CB31" s="247">
        <v>1</v>
      </c>
    </row>
    <row r="32" spans="1:15" ht="12.75">
      <c r="A32" s="256"/>
      <c r="B32" s="260"/>
      <c r="C32" s="539" t="s">
        <v>1328</v>
      </c>
      <c r="D32" s="540"/>
      <c r="E32" s="261">
        <v>2.4</v>
      </c>
      <c r="F32" s="262"/>
      <c r="G32" s="263"/>
      <c r="H32" s="264"/>
      <c r="I32" s="258"/>
      <c r="J32" s="265"/>
      <c r="K32" s="258"/>
      <c r="M32" s="259" t="s">
        <v>1328</v>
      </c>
      <c r="O32" s="247"/>
    </row>
    <row r="33" spans="1:15" ht="12.75">
      <c r="A33" s="256"/>
      <c r="B33" s="260"/>
      <c r="C33" s="539" t="s">
        <v>1316</v>
      </c>
      <c r="D33" s="540"/>
      <c r="E33" s="261">
        <v>4.8</v>
      </c>
      <c r="F33" s="262"/>
      <c r="G33" s="263"/>
      <c r="H33" s="264"/>
      <c r="I33" s="258"/>
      <c r="J33" s="265"/>
      <c r="K33" s="258"/>
      <c r="M33" s="259" t="s">
        <v>1316</v>
      </c>
      <c r="O33" s="247"/>
    </row>
    <row r="34" spans="1:80" ht="12.75">
      <c r="A34" s="248">
        <v>12</v>
      </c>
      <c r="B34" s="249" t="s">
        <v>246</v>
      </c>
      <c r="C34" s="250" t="s">
        <v>247</v>
      </c>
      <c r="D34" s="251" t="s">
        <v>149</v>
      </c>
      <c r="E34" s="252">
        <v>169.706</v>
      </c>
      <c r="F34" s="252"/>
      <c r="G34" s="253">
        <f>E34*F34</f>
        <v>0</v>
      </c>
      <c r="H34" s="254">
        <v>0</v>
      </c>
      <c r="I34" s="255">
        <f>E34*H34</f>
        <v>0</v>
      </c>
      <c r="J34" s="254">
        <v>0</v>
      </c>
      <c r="K34" s="255">
        <f>E34*J34</f>
        <v>0</v>
      </c>
      <c r="O34" s="247">
        <v>2</v>
      </c>
      <c r="AA34" s="220">
        <v>1</v>
      </c>
      <c r="AB34" s="220">
        <v>1</v>
      </c>
      <c r="AC34" s="220">
        <v>1</v>
      </c>
      <c r="AZ34" s="220">
        <v>1</v>
      </c>
      <c r="BA34" s="220">
        <f>IF(AZ34=1,G34,0)</f>
        <v>0</v>
      </c>
      <c r="BB34" s="220">
        <f>IF(AZ34=2,G34,0)</f>
        <v>0</v>
      </c>
      <c r="BC34" s="220">
        <f>IF(AZ34=3,G34,0)</f>
        <v>0</v>
      </c>
      <c r="BD34" s="220">
        <f>IF(AZ34=4,G34,0)</f>
        <v>0</v>
      </c>
      <c r="BE34" s="220">
        <f>IF(AZ34=5,G34,0)</f>
        <v>0</v>
      </c>
      <c r="CA34" s="247">
        <v>1</v>
      </c>
      <c r="CB34" s="247">
        <v>1</v>
      </c>
    </row>
    <row r="35" spans="1:15" ht="12.75">
      <c r="A35" s="256"/>
      <c r="B35" s="260"/>
      <c r="C35" s="539" t="s">
        <v>1319</v>
      </c>
      <c r="D35" s="540"/>
      <c r="E35" s="261">
        <v>3.6</v>
      </c>
      <c r="F35" s="262"/>
      <c r="G35" s="263"/>
      <c r="H35" s="264"/>
      <c r="I35" s="258"/>
      <c r="J35" s="265"/>
      <c r="K35" s="258"/>
      <c r="M35" s="259" t="s">
        <v>1319</v>
      </c>
      <c r="O35" s="247"/>
    </row>
    <row r="36" spans="1:15" ht="12.75">
      <c r="A36" s="256"/>
      <c r="B36" s="260"/>
      <c r="C36" s="539" t="s">
        <v>1320</v>
      </c>
      <c r="D36" s="540"/>
      <c r="E36" s="261">
        <v>31.575</v>
      </c>
      <c r="F36" s="262"/>
      <c r="G36" s="263"/>
      <c r="H36" s="264"/>
      <c r="I36" s="258"/>
      <c r="J36" s="265"/>
      <c r="K36" s="258"/>
      <c r="M36" s="259" t="s">
        <v>1320</v>
      </c>
      <c r="O36" s="247"/>
    </row>
    <row r="37" spans="1:15" ht="12.75">
      <c r="A37" s="256"/>
      <c r="B37" s="260"/>
      <c r="C37" s="539" t="s">
        <v>1321</v>
      </c>
      <c r="D37" s="540"/>
      <c r="E37" s="261">
        <v>7.5</v>
      </c>
      <c r="F37" s="262"/>
      <c r="G37" s="263"/>
      <c r="H37" s="264"/>
      <c r="I37" s="258"/>
      <c r="J37" s="265"/>
      <c r="K37" s="258"/>
      <c r="M37" s="259" t="s">
        <v>1321</v>
      </c>
      <c r="O37" s="247"/>
    </row>
    <row r="38" spans="1:15" ht="12.75">
      <c r="A38" s="256"/>
      <c r="B38" s="260"/>
      <c r="C38" s="539" t="s">
        <v>1329</v>
      </c>
      <c r="D38" s="540"/>
      <c r="E38" s="261">
        <v>4.23</v>
      </c>
      <c r="F38" s="262"/>
      <c r="G38" s="263"/>
      <c r="H38" s="264"/>
      <c r="I38" s="258"/>
      <c r="J38" s="265"/>
      <c r="K38" s="258"/>
      <c r="M38" s="259" t="s">
        <v>1329</v>
      </c>
      <c r="O38" s="247"/>
    </row>
    <row r="39" spans="1:15" ht="12.75">
      <c r="A39" s="256"/>
      <c r="B39" s="260"/>
      <c r="C39" s="539" t="s">
        <v>1330</v>
      </c>
      <c r="D39" s="540"/>
      <c r="E39" s="261">
        <v>117.5</v>
      </c>
      <c r="F39" s="262"/>
      <c r="G39" s="263"/>
      <c r="H39" s="264"/>
      <c r="I39" s="258"/>
      <c r="J39" s="265"/>
      <c r="K39" s="258"/>
      <c r="M39" s="259" t="s">
        <v>1330</v>
      </c>
      <c r="O39" s="247"/>
    </row>
    <row r="40" spans="1:15" ht="12.75">
      <c r="A40" s="256"/>
      <c r="B40" s="260"/>
      <c r="C40" s="539" t="s">
        <v>1331</v>
      </c>
      <c r="D40" s="540"/>
      <c r="E40" s="261">
        <v>3.276</v>
      </c>
      <c r="F40" s="262"/>
      <c r="G40" s="263"/>
      <c r="H40" s="264"/>
      <c r="I40" s="258"/>
      <c r="J40" s="265"/>
      <c r="K40" s="258"/>
      <c r="M40" s="287">
        <v>3276</v>
      </c>
      <c r="O40" s="247"/>
    </row>
    <row r="41" spans="1:15" ht="12.75">
      <c r="A41" s="256"/>
      <c r="B41" s="260"/>
      <c r="C41" s="539" t="s">
        <v>1332</v>
      </c>
      <c r="D41" s="540"/>
      <c r="E41" s="261">
        <v>2.025</v>
      </c>
      <c r="F41" s="262"/>
      <c r="G41" s="263"/>
      <c r="H41" s="264"/>
      <c r="I41" s="258"/>
      <c r="J41" s="265"/>
      <c r="K41" s="258"/>
      <c r="M41" s="287">
        <v>2025</v>
      </c>
      <c r="O41" s="247"/>
    </row>
    <row r="42" spans="1:80" ht="12.75">
      <c r="A42" s="248">
        <v>13</v>
      </c>
      <c r="B42" s="249" t="s">
        <v>1333</v>
      </c>
      <c r="C42" s="250" t="s">
        <v>1334</v>
      </c>
      <c r="D42" s="251" t="s">
        <v>149</v>
      </c>
      <c r="E42" s="252">
        <v>1697.06</v>
      </c>
      <c r="F42" s="252"/>
      <c r="G42" s="253">
        <f>E42*F42</f>
        <v>0</v>
      </c>
      <c r="H42" s="254">
        <v>0</v>
      </c>
      <c r="I42" s="255">
        <f>E42*H42</f>
        <v>0</v>
      </c>
      <c r="J42" s="254">
        <v>0</v>
      </c>
      <c r="K42" s="255">
        <f>E42*J42</f>
        <v>0</v>
      </c>
      <c r="O42" s="247">
        <v>2</v>
      </c>
      <c r="AA42" s="220">
        <v>1</v>
      </c>
      <c r="AB42" s="220">
        <v>1</v>
      </c>
      <c r="AC42" s="220">
        <v>1</v>
      </c>
      <c r="AZ42" s="220">
        <v>1</v>
      </c>
      <c r="BA42" s="220">
        <f>IF(AZ42=1,G42,0)</f>
        <v>0</v>
      </c>
      <c r="BB42" s="220">
        <f>IF(AZ42=2,G42,0)</f>
        <v>0</v>
      </c>
      <c r="BC42" s="220">
        <f>IF(AZ42=3,G42,0)</f>
        <v>0</v>
      </c>
      <c r="BD42" s="220">
        <f>IF(AZ42=4,G42,0)</f>
        <v>0</v>
      </c>
      <c r="BE42" s="220">
        <f>IF(AZ42=5,G42,0)</f>
        <v>0</v>
      </c>
      <c r="CA42" s="247">
        <v>1</v>
      </c>
      <c r="CB42" s="247">
        <v>1</v>
      </c>
    </row>
    <row r="43" spans="1:15" ht="12.75">
      <c r="A43" s="256"/>
      <c r="B43" s="260"/>
      <c r="C43" s="539" t="s">
        <v>1335</v>
      </c>
      <c r="D43" s="540"/>
      <c r="E43" s="261">
        <v>36</v>
      </c>
      <c r="F43" s="262"/>
      <c r="G43" s="263"/>
      <c r="H43" s="264"/>
      <c r="I43" s="258"/>
      <c r="J43" s="265"/>
      <c r="K43" s="258"/>
      <c r="M43" s="259" t="s">
        <v>1335</v>
      </c>
      <c r="O43" s="247"/>
    </row>
    <row r="44" spans="1:15" ht="12.75">
      <c r="A44" s="256"/>
      <c r="B44" s="260"/>
      <c r="C44" s="539" t="s">
        <v>1336</v>
      </c>
      <c r="D44" s="540"/>
      <c r="E44" s="261">
        <v>315.75</v>
      </c>
      <c r="F44" s="262"/>
      <c r="G44" s="263"/>
      <c r="H44" s="264"/>
      <c r="I44" s="258"/>
      <c r="J44" s="265"/>
      <c r="K44" s="258"/>
      <c r="M44" s="259" t="s">
        <v>1336</v>
      </c>
      <c r="O44" s="247"/>
    </row>
    <row r="45" spans="1:15" ht="12.75">
      <c r="A45" s="256"/>
      <c r="B45" s="260"/>
      <c r="C45" s="539" t="s">
        <v>1337</v>
      </c>
      <c r="D45" s="540"/>
      <c r="E45" s="261">
        <v>75</v>
      </c>
      <c r="F45" s="262"/>
      <c r="G45" s="263"/>
      <c r="H45" s="264"/>
      <c r="I45" s="258"/>
      <c r="J45" s="265"/>
      <c r="K45" s="258"/>
      <c r="M45" s="259" t="s">
        <v>1337</v>
      </c>
      <c r="O45" s="247"/>
    </row>
    <row r="46" spans="1:15" ht="12.75">
      <c r="A46" s="256"/>
      <c r="B46" s="260"/>
      <c r="C46" s="539" t="s">
        <v>1338</v>
      </c>
      <c r="D46" s="540"/>
      <c r="E46" s="261">
        <v>42.3</v>
      </c>
      <c r="F46" s="262"/>
      <c r="G46" s="263"/>
      <c r="H46" s="264"/>
      <c r="I46" s="258"/>
      <c r="J46" s="265"/>
      <c r="K46" s="258"/>
      <c r="M46" s="259" t="s">
        <v>1338</v>
      </c>
      <c r="O46" s="247"/>
    </row>
    <row r="47" spans="1:15" ht="12.75">
      <c r="A47" s="256"/>
      <c r="B47" s="260"/>
      <c r="C47" s="539" t="s">
        <v>1339</v>
      </c>
      <c r="D47" s="540"/>
      <c r="E47" s="261">
        <v>1175</v>
      </c>
      <c r="F47" s="262"/>
      <c r="G47" s="263"/>
      <c r="H47" s="264"/>
      <c r="I47" s="258"/>
      <c r="J47" s="265"/>
      <c r="K47" s="258"/>
      <c r="M47" s="259" t="s">
        <v>1339</v>
      </c>
      <c r="O47" s="247"/>
    </row>
    <row r="48" spans="1:15" ht="12.75">
      <c r="A48" s="256"/>
      <c r="B48" s="260"/>
      <c r="C48" s="539" t="s">
        <v>1340</v>
      </c>
      <c r="D48" s="540"/>
      <c r="E48" s="261">
        <v>32.76</v>
      </c>
      <c r="F48" s="262"/>
      <c r="G48" s="263"/>
      <c r="H48" s="264"/>
      <c r="I48" s="258"/>
      <c r="J48" s="265"/>
      <c r="K48" s="258"/>
      <c r="M48" s="259" t="s">
        <v>1340</v>
      </c>
      <c r="O48" s="247"/>
    </row>
    <row r="49" spans="1:15" ht="12.75">
      <c r="A49" s="256"/>
      <c r="B49" s="260"/>
      <c r="C49" s="539" t="s">
        <v>1341</v>
      </c>
      <c r="D49" s="540"/>
      <c r="E49" s="261">
        <v>20.25</v>
      </c>
      <c r="F49" s="262"/>
      <c r="G49" s="263"/>
      <c r="H49" s="264"/>
      <c r="I49" s="258"/>
      <c r="J49" s="265"/>
      <c r="K49" s="258"/>
      <c r="M49" s="259" t="s">
        <v>1341</v>
      </c>
      <c r="O49" s="247"/>
    </row>
    <row r="50" spans="1:80" ht="12.75">
      <c r="A50" s="248">
        <v>14</v>
      </c>
      <c r="B50" s="249" t="s">
        <v>153</v>
      </c>
      <c r="C50" s="250" t="s">
        <v>154</v>
      </c>
      <c r="D50" s="251" t="s">
        <v>149</v>
      </c>
      <c r="E50" s="252">
        <v>7.2</v>
      </c>
      <c r="F50" s="252"/>
      <c r="G50" s="253">
        <f>E50*F50</f>
        <v>0</v>
      </c>
      <c r="H50" s="254">
        <v>0</v>
      </c>
      <c r="I50" s="255">
        <f>E50*H50</f>
        <v>0</v>
      </c>
      <c r="J50" s="254">
        <v>0</v>
      </c>
      <c r="K50" s="255">
        <f>E50*J50</f>
        <v>0</v>
      </c>
      <c r="O50" s="247">
        <v>2</v>
      </c>
      <c r="AA50" s="220">
        <v>1</v>
      </c>
      <c r="AB50" s="220">
        <v>1</v>
      </c>
      <c r="AC50" s="220">
        <v>1</v>
      </c>
      <c r="AZ50" s="220">
        <v>1</v>
      </c>
      <c r="BA50" s="220">
        <f>IF(AZ50=1,G50,0)</f>
        <v>0</v>
      </c>
      <c r="BB50" s="220">
        <f>IF(AZ50=2,G50,0)</f>
        <v>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</v>
      </c>
      <c r="CB50" s="247">
        <v>1</v>
      </c>
    </row>
    <row r="51" spans="1:15" ht="12.75">
      <c r="A51" s="256"/>
      <c r="B51" s="260"/>
      <c r="C51" s="539" t="s">
        <v>1328</v>
      </c>
      <c r="D51" s="540"/>
      <c r="E51" s="261">
        <v>2.4</v>
      </c>
      <c r="F51" s="262"/>
      <c r="G51" s="263"/>
      <c r="H51" s="264"/>
      <c r="I51" s="258"/>
      <c r="J51" s="265"/>
      <c r="K51" s="258"/>
      <c r="M51" s="259" t="s">
        <v>1328</v>
      </c>
      <c r="O51" s="247"/>
    </row>
    <row r="52" spans="1:15" ht="12.75">
      <c r="A52" s="256"/>
      <c r="B52" s="260"/>
      <c r="C52" s="539" t="s">
        <v>1316</v>
      </c>
      <c r="D52" s="540"/>
      <c r="E52" s="261">
        <v>4.8</v>
      </c>
      <c r="F52" s="262"/>
      <c r="G52" s="263"/>
      <c r="H52" s="264"/>
      <c r="I52" s="258"/>
      <c r="J52" s="265"/>
      <c r="K52" s="258"/>
      <c r="M52" s="259" t="s">
        <v>1316</v>
      </c>
      <c r="O52" s="247"/>
    </row>
    <row r="53" spans="1:80" ht="12.75">
      <c r="A53" s="248">
        <v>15</v>
      </c>
      <c r="B53" s="249" t="s">
        <v>1342</v>
      </c>
      <c r="C53" s="250" t="s">
        <v>1343</v>
      </c>
      <c r="D53" s="251" t="s">
        <v>149</v>
      </c>
      <c r="E53" s="252">
        <v>7.2</v>
      </c>
      <c r="F53" s="252"/>
      <c r="G53" s="253">
        <f>E53*F53</f>
        <v>0</v>
      </c>
      <c r="H53" s="254">
        <v>0</v>
      </c>
      <c r="I53" s="255">
        <f>E53*H53</f>
        <v>0</v>
      </c>
      <c r="J53" s="254">
        <v>0</v>
      </c>
      <c r="K53" s="255">
        <f>E53*J53</f>
        <v>0</v>
      </c>
      <c r="O53" s="247">
        <v>2</v>
      </c>
      <c r="AA53" s="220">
        <v>1</v>
      </c>
      <c r="AB53" s="220">
        <v>1</v>
      </c>
      <c r="AC53" s="220">
        <v>1</v>
      </c>
      <c r="AZ53" s="220">
        <v>1</v>
      </c>
      <c r="BA53" s="220">
        <f>IF(AZ53=1,G53,0)</f>
        <v>0</v>
      </c>
      <c r="BB53" s="220">
        <f>IF(AZ53=2,G53,0)</f>
        <v>0</v>
      </c>
      <c r="BC53" s="220">
        <f>IF(AZ53=3,G53,0)</f>
        <v>0</v>
      </c>
      <c r="BD53" s="220">
        <f>IF(AZ53=4,G53,0)</f>
        <v>0</v>
      </c>
      <c r="BE53" s="220">
        <f>IF(AZ53=5,G53,0)</f>
        <v>0</v>
      </c>
      <c r="CA53" s="247">
        <v>1</v>
      </c>
      <c r="CB53" s="247">
        <v>1</v>
      </c>
    </row>
    <row r="54" spans="1:15" ht="12.75">
      <c r="A54" s="256"/>
      <c r="B54" s="260"/>
      <c r="C54" s="539" t="s">
        <v>1328</v>
      </c>
      <c r="D54" s="540"/>
      <c r="E54" s="261">
        <v>2.4</v>
      </c>
      <c r="F54" s="262"/>
      <c r="G54" s="263"/>
      <c r="H54" s="264"/>
      <c r="I54" s="258"/>
      <c r="J54" s="265"/>
      <c r="K54" s="258"/>
      <c r="M54" s="259" t="s">
        <v>1328</v>
      </c>
      <c r="O54" s="247"/>
    </row>
    <row r="55" spans="1:15" ht="12.75">
      <c r="A55" s="256"/>
      <c r="B55" s="260"/>
      <c r="C55" s="539" t="s">
        <v>1316</v>
      </c>
      <c r="D55" s="540"/>
      <c r="E55" s="261">
        <v>4.8</v>
      </c>
      <c r="F55" s="262"/>
      <c r="G55" s="263"/>
      <c r="H55" s="264"/>
      <c r="I55" s="258"/>
      <c r="J55" s="265"/>
      <c r="K55" s="258"/>
      <c r="M55" s="259" t="s">
        <v>1316</v>
      </c>
      <c r="O55" s="247"/>
    </row>
    <row r="56" spans="1:80" ht="12.75">
      <c r="A56" s="248">
        <v>16</v>
      </c>
      <c r="B56" s="249" t="s">
        <v>155</v>
      </c>
      <c r="C56" s="250" t="s">
        <v>979</v>
      </c>
      <c r="D56" s="251" t="s">
        <v>149</v>
      </c>
      <c r="E56" s="252">
        <v>2</v>
      </c>
      <c r="F56" s="252"/>
      <c r="G56" s="253">
        <f>E56*F56</f>
        <v>0</v>
      </c>
      <c r="H56" s="254">
        <v>0</v>
      </c>
      <c r="I56" s="255">
        <f>E56*H56</f>
        <v>0</v>
      </c>
      <c r="J56" s="254">
        <v>0</v>
      </c>
      <c r="K56" s="255">
        <f>E56*J56</f>
        <v>0</v>
      </c>
      <c r="O56" s="247">
        <v>2</v>
      </c>
      <c r="AA56" s="220">
        <v>1</v>
      </c>
      <c r="AB56" s="220">
        <v>1</v>
      </c>
      <c r="AC56" s="220">
        <v>1</v>
      </c>
      <c r="AZ56" s="220">
        <v>1</v>
      </c>
      <c r="BA56" s="220">
        <f>IF(AZ56=1,G56,0)</f>
        <v>0</v>
      </c>
      <c r="BB56" s="220">
        <f>IF(AZ56=2,G56,0)</f>
        <v>0</v>
      </c>
      <c r="BC56" s="220">
        <f>IF(AZ56=3,G56,0)</f>
        <v>0</v>
      </c>
      <c r="BD56" s="220">
        <f>IF(AZ56=4,G56,0)</f>
        <v>0</v>
      </c>
      <c r="BE56" s="220">
        <f>IF(AZ56=5,G56,0)</f>
        <v>0</v>
      </c>
      <c r="CA56" s="247">
        <v>1</v>
      </c>
      <c r="CB56" s="247">
        <v>1</v>
      </c>
    </row>
    <row r="57" spans="1:15" ht="12.75">
      <c r="A57" s="256"/>
      <c r="B57" s="260"/>
      <c r="C57" s="539" t="s">
        <v>1344</v>
      </c>
      <c r="D57" s="540"/>
      <c r="E57" s="261">
        <v>2</v>
      </c>
      <c r="F57" s="262"/>
      <c r="G57" s="263"/>
      <c r="H57" s="264"/>
      <c r="I57" s="258"/>
      <c r="J57" s="265"/>
      <c r="K57" s="258"/>
      <c r="M57" s="259" t="s">
        <v>1344</v>
      </c>
      <c r="O57" s="247"/>
    </row>
    <row r="58" spans="1:80" ht="12.75">
      <c r="A58" s="248">
        <v>17</v>
      </c>
      <c r="B58" s="249" t="s">
        <v>1345</v>
      </c>
      <c r="C58" s="250" t="s">
        <v>1346</v>
      </c>
      <c r="D58" s="251" t="s">
        <v>181</v>
      </c>
      <c r="E58" s="252">
        <v>70</v>
      </c>
      <c r="F58" s="252"/>
      <c r="G58" s="253">
        <f>E58*F58</f>
        <v>0</v>
      </c>
      <c r="H58" s="254">
        <v>0</v>
      </c>
      <c r="I58" s="255">
        <f>E58*H58</f>
        <v>0</v>
      </c>
      <c r="J58" s="254">
        <v>0</v>
      </c>
      <c r="K58" s="255">
        <f>E58*J58</f>
        <v>0</v>
      </c>
      <c r="O58" s="247">
        <v>2</v>
      </c>
      <c r="AA58" s="220">
        <v>1</v>
      </c>
      <c r="AB58" s="220">
        <v>1</v>
      </c>
      <c r="AC58" s="220">
        <v>1</v>
      </c>
      <c r="AZ58" s="220">
        <v>1</v>
      </c>
      <c r="BA58" s="220">
        <f>IF(AZ58=1,G58,0)</f>
        <v>0</v>
      </c>
      <c r="BB58" s="220">
        <f>IF(AZ58=2,G58,0)</f>
        <v>0</v>
      </c>
      <c r="BC58" s="220">
        <f>IF(AZ58=3,G58,0)</f>
        <v>0</v>
      </c>
      <c r="BD58" s="220">
        <f>IF(AZ58=4,G58,0)</f>
        <v>0</v>
      </c>
      <c r="BE58" s="220">
        <f>IF(AZ58=5,G58,0)</f>
        <v>0</v>
      </c>
      <c r="CA58" s="247">
        <v>1</v>
      </c>
      <c r="CB58" s="247">
        <v>1</v>
      </c>
    </row>
    <row r="59" spans="1:15" ht="12.75">
      <c r="A59" s="256"/>
      <c r="B59" s="260"/>
      <c r="C59" s="539" t="s">
        <v>1347</v>
      </c>
      <c r="D59" s="540"/>
      <c r="E59" s="261">
        <v>36</v>
      </c>
      <c r="F59" s="262"/>
      <c r="G59" s="263"/>
      <c r="H59" s="264"/>
      <c r="I59" s="258"/>
      <c r="J59" s="265"/>
      <c r="K59" s="258"/>
      <c r="M59" s="259" t="s">
        <v>1347</v>
      </c>
      <c r="O59" s="247"/>
    </row>
    <row r="60" spans="1:15" ht="12.75">
      <c r="A60" s="256"/>
      <c r="B60" s="260"/>
      <c r="C60" s="539" t="s">
        <v>1348</v>
      </c>
      <c r="D60" s="540"/>
      <c r="E60" s="261">
        <v>34</v>
      </c>
      <c r="F60" s="262"/>
      <c r="G60" s="263"/>
      <c r="H60" s="264"/>
      <c r="I60" s="258"/>
      <c r="J60" s="265"/>
      <c r="K60" s="258"/>
      <c r="M60" s="259">
        <v>34</v>
      </c>
      <c r="O60" s="247"/>
    </row>
    <row r="61" spans="1:80" ht="12.75">
      <c r="A61" s="248">
        <v>18</v>
      </c>
      <c r="B61" s="249" t="s">
        <v>263</v>
      </c>
      <c r="C61" s="250" t="s">
        <v>264</v>
      </c>
      <c r="D61" s="251" t="s">
        <v>149</v>
      </c>
      <c r="E61" s="252">
        <v>169.706</v>
      </c>
      <c r="F61" s="252"/>
      <c r="G61" s="253">
        <f>E61*F61</f>
        <v>0</v>
      </c>
      <c r="H61" s="254">
        <v>0</v>
      </c>
      <c r="I61" s="255">
        <f>E61*H61</f>
        <v>0</v>
      </c>
      <c r="J61" s="254">
        <v>0</v>
      </c>
      <c r="K61" s="255">
        <f>E61*J61</f>
        <v>0</v>
      </c>
      <c r="O61" s="247">
        <v>2</v>
      </c>
      <c r="AA61" s="220">
        <v>1</v>
      </c>
      <c r="AB61" s="220">
        <v>1</v>
      </c>
      <c r="AC61" s="220">
        <v>1</v>
      </c>
      <c r="AZ61" s="220">
        <v>1</v>
      </c>
      <c r="BA61" s="220">
        <f>IF(AZ61=1,G61,0)</f>
        <v>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</v>
      </c>
      <c r="CB61" s="247">
        <v>1</v>
      </c>
    </row>
    <row r="62" spans="1:15" ht="12.75">
      <c r="A62" s="256"/>
      <c r="B62" s="260"/>
      <c r="C62" s="539" t="s">
        <v>1349</v>
      </c>
      <c r="D62" s="540"/>
      <c r="E62" s="261">
        <v>3.6</v>
      </c>
      <c r="F62" s="262"/>
      <c r="G62" s="263"/>
      <c r="H62" s="264"/>
      <c r="I62" s="258"/>
      <c r="J62" s="265"/>
      <c r="K62" s="258"/>
      <c r="M62" s="259" t="s">
        <v>1349</v>
      </c>
      <c r="O62" s="247"/>
    </row>
    <row r="63" spans="1:15" ht="12.75">
      <c r="A63" s="256"/>
      <c r="B63" s="260"/>
      <c r="C63" s="539" t="s">
        <v>1350</v>
      </c>
      <c r="D63" s="540"/>
      <c r="E63" s="261">
        <v>31.575</v>
      </c>
      <c r="F63" s="262"/>
      <c r="G63" s="263"/>
      <c r="H63" s="264"/>
      <c r="I63" s="258"/>
      <c r="J63" s="265"/>
      <c r="K63" s="258"/>
      <c r="M63" s="287">
        <v>31575</v>
      </c>
      <c r="O63" s="247"/>
    </row>
    <row r="64" spans="1:15" ht="12.75">
      <c r="A64" s="256"/>
      <c r="B64" s="260"/>
      <c r="C64" s="539" t="s">
        <v>1351</v>
      </c>
      <c r="D64" s="540"/>
      <c r="E64" s="261">
        <v>7.5</v>
      </c>
      <c r="F64" s="262"/>
      <c r="G64" s="263"/>
      <c r="H64" s="264"/>
      <c r="I64" s="258"/>
      <c r="J64" s="265"/>
      <c r="K64" s="258"/>
      <c r="M64" s="259" t="s">
        <v>1351</v>
      </c>
      <c r="O64" s="247"/>
    </row>
    <row r="65" spans="1:15" ht="12.75">
      <c r="A65" s="256"/>
      <c r="B65" s="260"/>
      <c r="C65" s="539" t="s">
        <v>1329</v>
      </c>
      <c r="D65" s="540"/>
      <c r="E65" s="261">
        <v>4.23</v>
      </c>
      <c r="F65" s="262"/>
      <c r="G65" s="263"/>
      <c r="H65" s="264"/>
      <c r="I65" s="258"/>
      <c r="J65" s="265"/>
      <c r="K65" s="258"/>
      <c r="M65" s="259" t="s">
        <v>1329</v>
      </c>
      <c r="O65" s="247"/>
    </row>
    <row r="66" spans="1:15" ht="12.75">
      <c r="A66" s="256"/>
      <c r="B66" s="260"/>
      <c r="C66" s="539" t="s">
        <v>1330</v>
      </c>
      <c r="D66" s="540"/>
      <c r="E66" s="261">
        <v>117.5</v>
      </c>
      <c r="F66" s="262"/>
      <c r="G66" s="263"/>
      <c r="H66" s="264"/>
      <c r="I66" s="258"/>
      <c r="J66" s="265"/>
      <c r="K66" s="258"/>
      <c r="M66" s="259" t="s">
        <v>1330</v>
      </c>
      <c r="O66" s="247"/>
    </row>
    <row r="67" spans="1:15" ht="12.75">
      <c r="A67" s="256"/>
      <c r="B67" s="260"/>
      <c r="C67" s="539" t="s">
        <v>1331</v>
      </c>
      <c r="D67" s="540"/>
      <c r="E67" s="261">
        <v>3.276</v>
      </c>
      <c r="F67" s="262"/>
      <c r="G67" s="263"/>
      <c r="H67" s="264"/>
      <c r="I67" s="258"/>
      <c r="J67" s="265"/>
      <c r="K67" s="258"/>
      <c r="M67" s="287">
        <v>3276</v>
      </c>
      <c r="O67" s="247"/>
    </row>
    <row r="68" spans="1:15" ht="12.75">
      <c r="A68" s="256"/>
      <c r="B68" s="260"/>
      <c r="C68" s="539" t="s">
        <v>1332</v>
      </c>
      <c r="D68" s="540"/>
      <c r="E68" s="261">
        <v>2.025</v>
      </c>
      <c r="F68" s="262"/>
      <c r="G68" s="263"/>
      <c r="H68" s="264"/>
      <c r="I68" s="258"/>
      <c r="J68" s="265"/>
      <c r="K68" s="258"/>
      <c r="M68" s="287">
        <v>2025</v>
      </c>
      <c r="O68" s="247"/>
    </row>
    <row r="69" spans="1:80" ht="12.75">
      <c r="A69" s="248">
        <v>19</v>
      </c>
      <c r="B69" s="249" t="s">
        <v>1352</v>
      </c>
      <c r="C69" s="250" t="s">
        <v>1353</v>
      </c>
      <c r="D69" s="251" t="s">
        <v>181</v>
      </c>
      <c r="E69" s="252">
        <v>70</v>
      </c>
      <c r="F69" s="252"/>
      <c r="G69" s="253">
        <f>E69*F69</f>
        <v>0</v>
      </c>
      <c r="H69" s="254">
        <v>0.00013</v>
      </c>
      <c r="I69" s="255">
        <f>E69*H69</f>
        <v>0.009099999999999999</v>
      </c>
      <c r="J69" s="254">
        <v>0</v>
      </c>
      <c r="K69" s="255">
        <f>E69*J69</f>
        <v>0</v>
      </c>
      <c r="O69" s="247">
        <v>2</v>
      </c>
      <c r="AA69" s="220">
        <v>2</v>
      </c>
      <c r="AB69" s="220">
        <v>1</v>
      </c>
      <c r="AC69" s="220">
        <v>1</v>
      </c>
      <c r="AZ69" s="220">
        <v>1</v>
      </c>
      <c r="BA69" s="220">
        <f>IF(AZ69=1,G69,0)</f>
        <v>0</v>
      </c>
      <c r="BB69" s="220">
        <f>IF(AZ69=2,G69,0)</f>
        <v>0</v>
      </c>
      <c r="BC69" s="220">
        <f>IF(AZ69=3,G69,0)</f>
        <v>0</v>
      </c>
      <c r="BD69" s="220">
        <f>IF(AZ69=4,G69,0)</f>
        <v>0</v>
      </c>
      <c r="BE69" s="220">
        <f>IF(AZ69=5,G69,0)</f>
        <v>0</v>
      </c>
      <c r="CA69" s="247">
        <v>2</v>
      </c>
      <c r="CB69" s="247">
        <v>1</v>
      </c>
    </row>
    <row r="70" spans="1:80" ht="12.75">
      <c r="A70" s="248">
        <v>20</v>
      </c>
      <c r="B70" s="249" t="s">
        <v>1354</v>
      </c>
      <c r="C70" s="250" t="s">
        <v>1355</v>
      </c>
      <c r="D70" s="251" t="s">
        <v>181</v>
      </c>
      <c r="E70" s="252">
        <v>70</v>
      </c>
      <c r="F70" s="252"/>
      <c r="G70" s="253">
        <f>E70*F70</f>
        <v>0</v>
      </c>
      <c r="H70" s="254">
        <v>0</v>
      </c>
      <c r="I70" s="255">
        <f>E70*H70</f>
        <v>0</v>
      </c>
      <c r="J70" s="254"/>
      <c r="K70" s="255">
        <f>E70*J70</f>
        <v>0</v>
      </c>
      <c r="O70" s="247">
        <v>2</v>
      </c>
      <c r="AA70" s="220">
        <v>12</v>
      </c>
      <c r="AB70" s="220">
        <v>0</v>
      </c>
      <c r="AC70" s="220">
        <v>52</v>
      </c>
      <c r="AZ70" s="220">
        <v>1</v>
      </c>
      <c r="BA70" s="220">
        <f>IF(AZ70=1,G70,0)</f>
        <v>0</v>
      </c>
      <c r="BB70" s="220">
        <f>IF(AZ70=2,G70,0)</f>
        <v>0</v>
      </c>
      <c r="BC70" s="220">
        <f>IF(AZ70=3,G70,0)</f>
        <v>0</v>
      </c>
      <c r="BD70" s="220">
        <f>IF(AZ70=4,G70,0)</f>
        <v>0</v>
      </c>
      <c r="BE70" s="220">
        <f>IF(AZ70=5,G70,0)</f>
        <v>0</v>
      </c>
      <c r="CA70" s="247">
        <v>12</v>
      </c>
      <c r="CB70" s="247">
        <v>0</v>
      </c>
    </row>
    <row r="71" spans="1:80" ht="12.75">
      <c r="A71" s="248">
        <v>21</v>
      </c>
      <c r="B71" s="249" t="s">
        <v>1356</v>
      </c>
      <c r="C71" s="250" t="s">
        <v>1357</v>
      </c>
      <c r="D71" s="251" t="s">
        <v>149</v>
      </c>
      <c r="E71" s="252">
        <v>6.8</v>
      </c>
      <c r="F71" s="252"/>
      <c r="G71" s="253">
        <f>E71*F71</f>
        <v>0</v>
      </c>
      <c r="H71" s="254">
        <v>1.67</v>
      </c>
      <c r="I71" s="255">
        <f>E71*H71</f>
        <v>11.356</v>
      </c>
      <c r="J71" s="254"/>
      <c r="K71" s="255">
        <f>E71*J71</f>
        <v>0</v>
      </c>
      <c r="O71" s="247">
        <v>2</v>
      </c>
      <c r="AA71" s="220">
        <v>3</v>
      </c>
      <c r="AB71" s="220">
        <v>1</v>
      </c>
      <c r="AC71" s="220">
        <v>10364200</v>
      </c>
      <c r="AZ71" s="220">
        <v>1</v>
      </c>
      <c r="BA71" s="220">
        <f>IF(AZ71=1,G71,0)</f>
        <v>0</v>
      </c>
      <c r="BB71" s="220">
        <f>IF(AZ71=2,G71,0)</f>
        <v>0</v>
      </c>
      <c r="BC71" s="220">
        <f>IF(AZ71=3,G71,0)</f>
        <v>0</v>
      </c>
      <c r="BD71" s="220">
        <f>IF(AZ71=4,G71,0)</f>
        <v>0</v>
      </c>
      <c r="BE71" s="220">
        <f>IF(AZ71=5,G71,0)</f>
        <v>0</v>
      </c>
      <c r="CA71" s="247">
        <v>3</v>
      </c>
      <c r="CB71" s="247">
        <v>1</v>
      </c>
    </row>
    <row r="72" spans="1:15" ht="12.75">
      <c r="A72" s="256"/>
      <c r="B72" s="260"/>
      <c r="C72" s="539" t="s">
        <v>1358</v>
      </c>
      <c r="D72" s="540"/>
      <c r="E72" s="261">
        <v>6.8</v>
      </c>
      <c r="F72" s="262"/>
      <c r="G72" s="263"/>
      <c r="H72" s="264"/>
      <c r="I72" s="258"/>
      <c r="J72" s="265"/>
      <c r="K72" s="258"/>
      <c r="M72" s="259" t="s">
        <v>1358</v>
      </c>
      <c r="O72" s="247"/>
    </row>
    <row r="73" spans="1:80" ht="12.75">
      <c r="A73" s="248">
        <v>22</v>
      </c>
      <c r="B73" s="249" t="s">
        <v>1359</v>
      </c>
      <c r="C73" s="250" t="s">
        <v>1360</v>
      </c>
      <c r="D73" s="251" t="s">
        <v>214</v>
      </c>
      <c r="E73" s="252">
        <v>3.6</v>
      </c>
      <c r="F73" s="252"/>
      <c r="G73" s="253">
        <f>E73*F73</f>
        <v>0</v>
      </c>
      <c r="H73" s="254">
        <v>1</v>
      </c>
      <c r="I73" s="255">
        <f>E73*H73</f>
        <v>3.6</v>
      </c>
      <c r="J73" s="254"/>
      <c r="K73" s="255">
        <f>E73*J73</f>
        <v>0</v>
      </c>
      <c r="O73" s="247">
        <v>2</v>
      </c>
      <c r="AA73" s="220">
        <v>3</v>
      </c>
      <c r="AB73" s="220">
        <v>1</v>
      </c>
      <c r="AC73" s="220">
        <v>583418024</v>
      </c>
      <c r="AZ73" s="220">
        <v>1</v>
      </c>
      <c r="BA73" s="220">
        <f>IF(AZ73=1,G73,0)</f>
        <v>0</v>
      </c>
      <c r="BB73" s="220">
        <f>IF(AZ73=2,G73,0)</f>
        <v>0</v>
      </c>
      <c r="BC73" s="220">
        <f>IF(AZ73=3,G73,0)</f>
        <v>0</v>
      </c>
      <c r="BD73" s="220">
        <f>IF(AZ73=4,G73,0)</f>
        <v>0</v>
      </c>
      <c r="BE73" s="220">
        <f>IF(AZ73=5,G73,0)</f>
        <v>0</v>
      </c>
      <c r="CA73" s="247">
        <v>3</v>
      </c>
      <c r="CB73" s="247">
        <v>1</v>
      </c>
    </row>
    <row r="74" spans="1:15" ht="12.75">
      <c r="A74" s="256"/>
      <c r="B74" s="260"/>
      <c r="C74" s="539" t="s">
        <v>1361</v>
      </c>
      <c r="D74" s="540"/>
      <c r="E74" s="261">
        <v>3.6</v>
      </c>
      <c r="F74" s="262"/>
      <c r="G74" s="263"/>
      <c r="H74" s="264"/>
      <c r="I74" s="258"/>
      <c r="J74" s="265"/>
      <c r="K74" s="258"/>
      <c r="M74" s="259" t="s">
        <v>1361</v>
      </c>
      <c r="O74" s="247"/>
    </row>
    <row r="75" spans="1:57" ht="12.75">
      <c r="A75" s="266"/>
      <c r="B75" s="267" t="s">
        <v>99</v>
      </c>
      <c r="C75" s="268" t="s">
        <v>146</v>
      </c>
      <c r="D75" s="269"/>
      <c r="E75" s="270"/>
      <c r="F75" s="271"/>
      <c r="G75" s="272">
        <f>SUM(G7:G74)</f>
        <v>0</v>
      </c>
      <c r="H75" s="273"/>
      <c r="I75" s="274">
        <f>SUM(I7:I74)</f>
        <v>14.9651</v>
      </c>
      <c r="J75" s="273"/>
      <c r="K75" s="274">
        <f>SUM(K7:K74)</f>
        <v>-123.5702</v>
      </c>
      <c r="O75" s="247">
        <v>4</v>
      </c>
      <c r="BA75" s="275">
        <f>SUM(BA7:BA74)</f>
        <v>0</v>
      </c>
      <c r="BB75" s="275">
        <f>SUM(BB7:BB74)</f>
        <v>0</v>
      </c>
      <c r="BC75" s="275">
        <f>SUM(BC7:BC74)</f>
        <v>0</v>
      </c>
      <c r="BD75" s="275">
        <f>SUM(BD7:BD74)</f>
        <v>0</v>
      </c>
      <c r="BE75" s="275">
        <f>SUM(BE7:BE74)</f>
        <v>0</v>
      </c>
    </row>
    <row r="76" spans="1:15" ht="12.75">
      <c r="A76" s="237" t="s">
        <v>95</v>
      </c>
      <c r="B76" s="238" t="s">
        <v>170</v>
      </c>
      <c r="C76" s="239" t="s">
        <v>273</v>
      </c>
      <c r="D76" s="240"/>
      <c r="E76" s="241"/>
      <c r="F76" s="241"/>
      <c r="G76" s="242"/>
      <c r="H76" s="243"/>
      <c r="I76" s="244"/>
      <c r="J76" s="245"/>
      <c r="K76" s="246"/>
      <c r="O76" s="247">
        <v>1</v>
      </c>
    </row>
    <row r="77" spans="1:80" ht="12.75">
      <c r="A77" s="248">
        <v>23</v>
      </c>
      <c r="B77" s="249" t="s">
        <v>1362</v>
      </c>
      <c r="C77" s="250" t="s">
        <v>1363</v>
      </c>
      <c r="D77" s="251" t="s">
        <v>181</v>
      </c>
      <c r="E77" s="252">
        <v>235</v>
      </c>
      <c r="F77" s="252"/>
      <c r="G77" s="253">
        <f>E77*F77</f>
        <v>0</v>
      </c>
      <c r="H77" s="254">
        <v>0</v>
      </c>
      <c r="I77" s="255">
        <f>E77*H77</f>
        <v>0</v>
      </c>
      <c r="J77" s="254">
        <v>0</v>
      </c>
      <c r="K77" s="255">
        <f>E77*J77</f>
        <v>0</v>
      </c>
      <c r="O77" s="247">
        <v>2</v>
      </c>
      <c r="AA77" s="220">
        <v>1</v>
      </c>
      <c r="AB77" s="220">
        <v>1</v>
      </c>
      <c r="AC77" s="220">
        <v>1</v>
      </c>
      <c r="AZ77" s="220">
        <v>1</v>
      </c>
      <c r="BA77" s="220">
        <f>IF(AZ77=1,G77,0)</f>
        <v>0</v>
      </c>
      <c r="BB77" s="220">
        <f>IF(AZ77=2,G77,0)</f>
        <v>0</v>
      </c>
      <c r="BC77" s="220">
        <f>IF(AZ77=3,G77,0)</f>
        <v>0</v>
      </c>
      <c r="BD77" s="220">
        <f>IF(AZ77=4,G77,0)</f>
        <v>0</v>
      </c>
      <c r="BE77" s="220">
        <f>IF(AZ77=5,G77,0)</f>
        <v>0</v>
      </c>
      <c r="CA77" s="247">
        <v>1</v>
      </c>
      <c r="CB77" s="247">
        <v>1</v>
      </c>
    </row>
    <row r="78" spans="1:15" ht="12.75">
      <c r="A78" s="256"/>
      <c r="B78" s="260"/>
      <c r="C78" s="539" t="s">
        <v>1364</v>
      </c>
      <c r="D78" s="540"/>
      <c r="E78" s="261">
        <v>18</v>
      </c>
      <c r="F78" s="262"/>
      <c r="G78" s="263"/>
      <c r="H78" s="264"/>
      <c r="I78" s="258"/>
      <c r="J78" s="265"/>
      <c r="K78" s="258"/>
      <c r="M78" s="259">
        <v>18</v>
      </c>
      <c r="O78" s="247"/>
    </row>
    <row r="79" spans="1:15" ht="12.75">
      <c r="A79" s="256"/>
      <c r="B79" s="260"/>
      <c r="C79" s="539" t="s">
        <v>1365</v>
      </c>
      <c r="D79" s="540"/>
      <c r="E79" s="261">
        <v>152</v>
      </c>
      <c r="F79" s="262"/>
      <c r="G79" s="263"/>
      <c r="H79" s="264"/>
      <c r="I79" s="258"/>
      <c r="J79" s="265"/>
      <c r="K79" s="258"/>
      <c r="M79" s="259">
        <v>152</v>
      </c>
      <c r="O79" s="247"/>
    </row>
    <row r="80" spans="1:15" ht="12.75">
      <c r="A80" s="256"/>
      <c r="B80" s="260"/>
      <c r="C80" s="539" t="s">
        <v>1366</v>
      </c>
      <c r="D80" s="540"/>
      <c r="E80" s="261">
        <v>65</v>
      </c>
      <c r="F80" s="262"/>
      <c r="G80" s="263"/>
      <c r="H80" s="264"/>
      <c r="I80" s="258"/>
      <c r="J80" s="265"/>
      <c r="K80" s="258"/>
      <c r="M80" s="259">
        <v>65</v>
      </c>
      <c r="O80" s="247"/>
    </row>
    <row r="81" spans="1:80" ht="12.75">
      <c r="A81" s="248">
        <v>24</v>
      </c>
      <c r="B81" s="249" t="s">
        <v>1000</v>
      </c>
      <c r="C81" s="250" t="s">
        <v>1367</v>
      </c>
      <c r="D81" s="251" t="s">
        <v>181</v>
      </c>
      <c r="E81" s="252">
        <v>20</v>
      </c>
      <c r="F81" s="252"/>
      <c r="G81" s="253">
        <f>E81*F81</f>
        <v>0</v>
      </c>
      <c r="H81" s="254">
        <v>2E-05</v>
      </c>
      <c r="I81" s="255">
        <f>E81*H81</f>
        <v>0.0004</v>
      </c>
      <c r="J81" s="254">
        <v>0</v>
      </c>
      <c r="K81" s="255">
        <f>E81*J81</f>
        <v>0</v>
      </c>
      <c r="O81" s="247">
        <v>2</v>
      </c>
      <c r="AA81" s="220">
        <v>1</v>
      </c>
      <c r="AB81" s="220">
        <v>1</v>
      </c>
      <c r="AC81" s="220">
        <v>1</v>
      </c>
      <c r="AZ81" s="220">
        <v>1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</v>
      </c>
      <c r="CB81" s="247">
        <v>1</v>
      </c>
    </row>
    <row r="82" spans="1:80" ht="12.75">
      <c r="A82" s="248">
        <v>25</v>
      </c>
      <c r="B82" s="249" t="s">
        <v>1132</v>
      </c>
      <c r="C82" s="250" t="s">
        <v>1368</v>
      </c>
      <c r="D82" s="251" t="s">
        <v>181</v>
      </c>
      <c r="E82" s="252">
        <v>20</v>
      </c>
      <c r="F82" s="252"/>
      <c r="G82" s="253">
        <f>E82*F82</f>
        <v>0</v>
      </c>
      <c r="H82" s="254">
        <v>0</v>
      </c>
      <c r="I82" s="255">
        <f>E82*H82</f>
        <v>0</v>
      </c>
      <c r="J82" s="254">
        <v>0</v>
      </c>
      <c r="K82" s="255">
        <f>E82*J82</f>
        <v>0</v>
      </c>
      <c r="O82" s="247">
        <v>2</v>
      </c>
      <c r="AA82" s="220">
        <v>1</v>
      </c>
      <c r="AB82" s="220">
        <v>1</v>
      </c>
      <c r="AC82" s="220">
        <v>1</v>
      </c>
      <c r="AZ82" s="220">
        <v>1</v>
      </c>
      <c r="BA82" s="220">
        <f>IF(AZ82=1,G82,0)</f>
        <v>0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1</v>
      </c>
      <c r="CB82" s="247">
        <v>1</v>
      </c>
    </row>
    <row r="83" spans="1:15" ht="12.75">
      <c r="A83" s="256"/>
      <c r="B83" s="257"/>
      <c r="C83" s="546" t="s">
        <v>1369</v>
      </c>
      <c r="D83" s="547"/>
      <c r="E83" s="547"/>
      <c r="F83" s="547"/>
      <c r="G83" s="548"/>
      <c r="I83" s="258"/>
      <c r="K83" s="258"/>
      <c r="L83" s="259" t="s">
        <v>1369</v>
      </c>
      <c r="O83" s="247">
        <v>3</v>
      </c>
    </row>
    <row r="84" spans="1:15" ht="12.75">
      <c r="A84" s="256"/>
      <c r="B84" s="260"/>
      <c r="C84" s="539" t="s">
        <v>1370</v>
      </c>
      <c r="D84" s="540"/>
      <c r="E84" s="261">
        <v>20</v>
      </c>
      <c r="F84" s="262"/>
      <c r="G84" s="263"/>
      <c r="H84" s="264"/>
      <c r="I84" s="258"/>
      <c r="J84" s="265"/>
      <c r="K84" s="258"/>
      <c r="M84" s="259">
        <v>20</v>
      </c>
      <c r="O84" s="247"/>
    </row>
    <row r="85" spans="1:80" ht="12.75">
      <c r="A85" s="248">
        <v>26</v>
      </c>
      <c r="B85" s="249" t="s">
        <v>1371</v>
      </c>
      <c r="C85" s="250" t="s">
        <v>1372</v>
      </c>
      <c r="D85" s="251" t="s">
        <v>149</v>
      </c>
      <c r="E85" s="252">
        <v>3.276</v>
      </c>
      <c r="F85" s="252"/>
      <c r="G85" s="253">
        <f>E85*F85</f>
        <v>0</v>
      </c>
      <c r="H85" s="254">
        <v>2.525</v>
      </c>
      <c r="I85" s="255">
        <f>E85*H85</f>
        <v>8.271899999999999</v>
      </c>
      <c r="J85" s="254">
        <v>0</v>
      </c>
      <c r="K85" s="255">
        <f>E85*J85</f>
        <v>0</v>
      </c>
      <c r="O85" s="247">
        <v>2</v>
      </c>
      <c r="AA85" s="220">
        <v>1</v>
      </c>
      <c r="AB85" s="220">
        <v>1</v>
      </c>
      <c r="AC85" s="220">
        <v>1</v>
      </c>
      <c r="AZ85" s="220">
        <v>1</v>
      </c>
      <c r="BA85" s="220">
        <f>IF(AZ85=1,G85,0)</f>
        <v>0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1</v>
      </c>
      <c r="CB85" s="247">
        <v>1</v>
      </c>
    </row>
    <row r="86" spans="1:15" ht="12.75">
      <c r="A86" s="256"/>
      <c r="B86" s="260"/>
      <c r="C86" s="539" t="s">
        <v>1373</v>
      </c>
      <c r="D86" s="540"/>
      <c r="E86" s="261">
        <v>3.276</v>
      </c>
      <c r="F86" s="262"/>
      <c r="G86" s="263"/>
      <c r="H86" s="264"/>
      <c r="I86" s="258"/>
      <c r="J86" s="265"/>
      <c r="K86" s="258"/>
      <c r="M86" s="259" t="s">
        <v>1373</v>
      </c>
      <c r="O86" s="247"/>
    </row>
    <row r="87" spans="1:57" ht="12.75">
      <c r="A87" s="266"/>
      <c r="B87" s="267" t="s">
        <v>99</v>
      </c>
      <c r="C87" s="268" t="s">
        <v>274</v>
      </c>
      <c r="D87" s="269"/>
      <c r="E87" s="270"/>
      <c r="F87" s="271"/>
      <c r="G87" s="272">
        <f>SUM(G76:G86)</f>
        <v>0</v>
      </c>
      <c r="H87" s="273"/>
      <c r="I87" s="274">
        <f>SUM(I76:I86)</f>
        <v>8.2723</v>
      </c>
      <c r="J87" s="273"/>
      <c r="K87" s="274">
        <f>SUM(K76:K86)</f>
        <v>0</v>
      </c>
      <c r="O87" s="247">
        <v>4</v>
      </c>
      <c r="BA87" s="275">
        <f>SUM(BA76:BA86)</f>
        <v>0</v>
      </c>
      <c r="BB87" s="275">
        <f>SUM(BB76:BB86)</f>
        <v>0</v>
      </c>
      <c r="BC87" s="275">
        <f>SUM(BC76:BC86)</f>
        <v>0</v>
      </c>
      <c r="BD87" s="275">
        <f>SUM(BD76:BD86)</f>
        <v>0</v>
      </c>
      <c r="BE87" s="275">
        <f>SUM(BE76:BE86)</f>
        <v>0</v>
      </c>
    </row>
    <row r="88" spans="1:15" ht="12.75">
      <c r="A88" s="237" t="s">
        <v>95</v>
      </c>
      <c r="B88" s="238" t="s">
        <v>341</v>
      </c>
      <c r="C88" s="239" t="s">
        <v>342</v>
      </c>
      <c r="D88" s="240"/>
      <c r="E88" s="241"/>
      <c r="F88" s="241"/>
      <c r="G88" s="242"/>
      <c r="H88" s="243"/>
      <c r="I88" s="244"/>
      <c r="J88" s="245"/>
      <c r="K88" s="246"/>
      <c r="O88" s="247">
        <v>1</v>
      </c>
    </row>
    <row r="89" spans="1:80" ht="12.75">
      <c r="A89" s="248">
        <v>27</v>
      </c>
      <c r="B89" s="249" t="s">
        <v>1010</v>
      </c>
      <c r="C89" s="250" t="s">
        <v>1011</v>
      </c>
      <c r="D89" s="251" t="s">
        <v>149</v>
      </c>
      <c r="E89" s="252">
        <v>1.2285</v>
      </c>
      <c r="F89" s="252"/>
      <c r="G89" s="253">
        <f>E89*F89</f>
        <v>0</v>
      </c>
      <c r="H89" s="254">
        <v>2.7027</v>
      </c>
      <c r="I89" s="255">
        <f>E89*H89</f>
        <v>3.3202669499999997</v>
      </c>
      <c r="J89" s="254">
        <v>0</v>
      </c>
      <c r="K89" s="255">
        <f>E89*J89</f>
        <v>0</v>
      </c>
      <c r="O89" s="247">
        <v>2</v>
      </c>
      <c r="AA89" s="220">
        <v>1</v>
      </c>
      <c r="AB89" s="220">
        <v>1</v>
      </c>
      <c r="AC89" s="220">
        <v>1</v>
      </c>
      <c r="AZ89" s="220">
        <v>1</v>
      </c>
      <c r="BA89" s="220">
        <f>IF(AZ89=1,G89,0)</f>
        <v>0</v>
      </c>
      <c r="BB89" s="220">
        <f>IF(AZ89=2,G89,0)</f>
        <v>0</v>
      </c>
      <c r="BC89" s="220">
        <f>IF(AZ89=3,G89,0)</f>
        <v>0</v>
      </c>
      <c r="BD89" s="220">
        <f>IF(AZ89=4,G89,0)</f>
        <v>0</v>
      </c>
      <c r="BE89" s="220">
        <f>IF(AZ89=5,G89,0)</f>
        <v>0</v>
      </c>
      <c r="CA89" s="247">
        <v>1</v>
      </c>
      <c r="CB89" s="247">
        <v>1</v>
      </c>
    </row>
    <row r="90" spans="1:15" ht="12.75">
      <c r="A90" s="256"/>
      <c r="B90" s="257"/>
      <c r="C90" s="546" t="s">
        <v>1012</v>
      </c>
      <c r="D90" s="547"/>
      <c r="E90" s="547"/>
      <c r="F90" s="547"/>
      <c r="G90" s="548"/>
      <c r="I90" s="258"/>
      <c r="K90" s="258"/>
      <c r="L90" s="259" t="s">
        <v>1012</v>
      </c>
      <c r="O90" s="247">
        <v>3</v>
      </c>
    </row>
    <row r="91" spans="1:15" ht="12.75">
      <c r="A91" s="256"/>
      <c r="B91" s="260"/>
      <c r="C91" s="539" t="s">
        <v>1374</v>
      </c>
      <c r="D91" s="540"/>
      <c r="E91" s="261">
        <v>1.2285</v>
      </c>
      <c r="F91" s="262"/>
      <c r="G91" s="263"/>
      <c r="H91" s="264"/>
      <c r="I91" s="258"/>
      <c r="J91" s="265"/>
      <c r="K91" s="258"/>
      <c r="M91" s="259" t="s">
        <v>1374</v>
      </c>
      <c r="O91" s="247"/>
    </row>
    <row r="92" spans="1:80" ht="20.4">
      <c r="A92" s="248">
        <v>28</v>
      </c>
      <c r="B92" s="249" t="s">
        <v>1375</v>
      </c>
      <c r="C92" s="250" t="s">
        <v>1376</v>
      </c>
      <c r="D92" s="251" t="s">
        <v>149</v>
      </c>
      <c r="E92" s="252">
        <v>3.662</v>
      </c>
      <c r="F92" s="252"/>
      <c r="G92" s="253">
        <f>E92*F92</f>
        <v>0</v>
      </c>
      <c r="H92" s="254">
        <v>0</v>
      </c>
      <c r="I92" s="255">
        <f>E92*H92</f>
        <v>0</v>
      </c>
      <c r="J92" s="254"/>
      <c r="K92" s="255">
        <f>E92*J92</f>
        <v>0</v>
      </c>
      <c r="O92" s="247">
        <v>2</v>
      </c>
      <c r="AA92" s="220">
        <v>12</v>
      </c>
      <c r="AB92" s="220">
        <v>0</v>
      </c>
      <c r="AC92" s="220">
        <v>30</v>
      </c>
      <c r="AZ92" s="220">
        <v>1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12</v>
      </c>
      <c r="CB92" s="247">
        <v>0</v>
      </c>
    </row>
    <row r="93" spans="1:15" ht="12.75">
      <c r="A93" s="256"/>
      <c r="B93" s="260"/>
      <c r="C93" s="539" t="s">
        <v>1377</v>
      </c>
      <c r="D93" s="540"/>
      <c r="E93" s="261">
        <v>3</v>
      </c>
      <c r="F93" s="262"/>
      <c r="G93" s="263"/>
      <c r="H93" s="264"/>
      <c r="I93" s="258"/>
      <c r="J93" s="265"/>
      <c r="K93" s="258"/>
      <c r="M93" s="259" t="s">
        <v>1377</v>
      </c>
      <c r="O93" s="247"/>
    </row>
    <row r="94" spans="1:15" ht="12.75">
      <c r="A94" s="256"/>
      <c r="B94" s="260"/>
      <c r="C94" s="539" t="s">
        <v>1378</v>
      </c>
      <c r="D94" s="540"/>
      <c r="E94" s="261">
        <v>0.662</v>
      </c>
      <c r="F94" s="262"/>
      <c r="G94" s="263"/>
      <c r="H94" s="264"/>
      <c r="I94" s="258"/>
      <c r="J94" s="265"/>
      <c r="K94" s="258"/>
      <c r="M94" s="259" t="s">
        <v>1378</v>
      </c>
      <c r="O94" s="247"/>
    </row>
    <row r="95" spans="1:57" ht="12.75">
      <c r="A95" s="266"/>
      <c r="B95" s="267" t="s">
        <v>99</v>
      </c>
      <c r="C95" s="268" t="s">
        <v>343</v>
      </c>
      <c r="D95" s="269"/>
      <c r="E95" s="270"/>
      <c r="F95" s="271"/>
      <c r="G95" s="272">
        <f>SUM(G88:G94)</f>
        <v>0</v>
      </c>
      <c r="H95" s="273"/>
      <c r="I95" s="274">
        <f>SUM(I88:I94)</f>
        <v>3.3202669499999997</v>
      </c>
      <c r="J95" s="273"/>
      <c r="K95" s="274">
        <f>SUM(K88:K94)</f>
        <v>0</v>
      </c>
      <c r="O95" s="247">
        <v>4</v>
      </c>
      <c r="BA95" s="275">
        <f>SUM(BA88:BA94)</f>
        <v>0</v>
      </c>
      <c r="BB95" s="275">
        <f>SUM(BB88:BB94)</f>
        <v>0</v>
      </c>
      <c r="BC95" s="275">
        <f>SUM(BC88:BC94)</f>
        <v>0</v>
      </c>
      <c r="BD95" s="275">
        <f>SUM(BD88:BD94)</f>
        <v>0</v>
      </c>
      <c r="BE95" s="275">
        <f>SUM(BE88:BE94)</f>
        <v>0</v>
      </c>
    </row>
    <row r="96" spans="1:15" ht="12.75">
      <c r="A96" s="237" t="s">
        <v>95</v>
      </c>
      <c r="B96" s="238" t="s">
        <v>392</v>
      </c>
      <c r="C96" s="239" t="s">
        <v>393</v>
      </c>
      <c r="D96" s="240"/>
      <c r="E96" s="241"/>
      <c r="F96" s="241"/>
      <c r="G96" s="242"/>
      <c r="H96" s="243"/>
      <c r="I96" s="244"/>
      <c r="J96" s="245"/>
      <c r="K96" s="246"/>
      <c r="O96" s="247">
        <v>1</v>
      </c>
    </row>
    <row r="97" spans="1:80" ht="12.75">
      <c r="A97" s="248">
        <v>29</v>
      </c>
      <c r="B97" s="249" t="s">
        <v>1379</v>
      </c>
      <c r="C97" s="250" t="s">
        <v>1380</v>
      </c>
      <c r="D97" s="251" t="s">
        <v>181</v>
      </c>
      <c r="E97" s="252">
        <v>2</v>
      </c>
      <c r="F97" s="252"/>
      <c r="G97" s="253">
        <f>E97*F97</f>
        <v>0</v>
      </c>
      <c r="H97" s="254">
        <v>0.202</v>
      </c>
      <c r="I97" s="255">
        <f>E97*H97</f>
        <v>0.404</v>
      </c>
      <c r="J97" s="254">
        <v>0</v>
      </c>
      <c r="K97" s="255">
        <f>E97*J97</f>
        <v>0</v>
      </c>
      <c r="O97" s="247">
        <v>2</v>
      </c>
      <c r="AA97" s="220">
        <v>1</v>
      </c>
      <c r="AB97" s="220">
        <v>1</v>
      </c>
      <c r="AC97" s="220">
        <v>1</v>
      </c>
      <c r="AZ97" s="220">
        <v>1</v>
      </c>
      <c r="BA97" s="220">
        <f>IF(AZ97=1,G97,0)</f>
        <v>0</v>
      </c>
      <c r="BB97" s="220">
        <f>IF(AZ97=2,G97,0)</f>
        <v>0</v>
      </c>
      <c r="BC97" s="220">
        <f>IF(AZ97=3,G97,0)</f>
        <v>0</v>
      </c>
      <c r="BD97" s="220">
        <f>IF(AZ97=4,G97,0)</f>
        <v>0</v>
      </c>
      <c r="BE97" s="220">
        <f>IF(AZ97=5,G97,0)</f>
        <v>0</v>
      </c>
      <c r="CA97" s="247">
        <v>1</v>
      </c>
      <c r="CB97" s="247">
        <v>1</v>
      </c>
    </row>
    <row r="98" spans="1:80" ht="12.75">
      <c r="A98" s="248">
        <v>30</v>
      </c>
      <c r="B98" s="249" t="s">
        <v>1047</v>
      </c>
      <c r="C98" s="250" t="s">
        <v>1381</v>
      </c>
      <c r="D98" s="251" t="s">
        <v>201</v>
      </c>
      <c r="E98" s="252">
        <v>25.02</v>
      </c>
      <c r="F98" s="252"/>
      <c r="G98" s="253">
        <f>E98*F98</f>
        <v>0</v>
      </c>
      <c r="H98" s="254">
        <v>0.0015</v>
      </c>
      <c r="I98" s="255">
        <f>E98*H98</f>
        <v>0.03753</v>
      </c>
      <c r="J98" s="254">
        <v>0</v>
      </c>
      <c r="K98" s="255">
        <f>E98*J98</f>
        <v>0</v>
      </c>
      <c r="O98" s="247">
        <v>2</v>
      </c>
      <c r="AA98" s="220">
        <v>1</v>
      </c>
      <c r="AB98" s="220">
        <v>1</v>
      </c>
      <c r="AC98" s="220">
        <v>1</v>
      </c>
      <c r="AZ98" s="220">
        <v>1</v>
      </c>
      <c r="BA98" s="220">
        <f>IF(AZ98=1,G98,0)</f>
        <v>0</v>
      </c>
      <c r="BB98" s="220">
        <f>IF(AZ98=2,G98,0)</f>
        <v>0</v>
      </c>
      <c r="BC98" s="220">
        <f>IF(AZ98=3,G98,0)</f>
        <v>0</v>
      </c>
      <c r="BD98" s="220">
        <f>IF(AZ98=4,G98,0)</f>
        <v>0</v>
      </c>
      <c r="BE98" s="220">
        <f>IF(AZ98=5,G98,0)</f>
        <v>0</v>
      </c>
      <c r="CA98" s="247">
        <v>1</v>
      </c>
      <c r="CB98" s="247">
        <v>1</v>
      </c>
    </row>
    <row r="99" spans="1:15" ht="12.75">
      <c r="A99" s="256"/>
      <c r="B99" s="260"/>
      <c r="C99" s="539" t="s">
        <v>1382</v>
      </c>
      <c r="D99" s="540"/>
      <c r="E99" s="261">
        <v>25.02</v>
      </c>
      <c r="F99" s="262"/>
      <c r="G99" s="263"/>
      <c r="H99" s="264"/>
      <c r="I99" s="258"/>
      <c r="J99" s="265"/>
      <c r="K99" s="258"/>
      <c r="M99" s="259" t="s">
        <v>1382</v>
      </c>
      <c r="O99" s="247"/>
    </row>
    <row r="100" spans="1:80" ht="20.4">
      <c r="A100" s="248">
        <v>31</v>
      </c>
      <c r="B100" s="249" t="s">
        <v>1383</v>
      </c>
      <c r="C100" s="250" t="s">
        <v>1384</v>
      </c>
      <c r="D100" s="251" t="s">
        <v>149</v>
      </c>
      <c r="E100" s="252">
        <v>3.015</v>
      </c>
      <c r="F100" s="252"/>
      <c r="G100" s="253">
        <f>E100*F100</f>
        <v>0</v>
      </c>
      <c r="H100" s="254">
        <v>3.0195</v>
      </c>
      <c r="I100" s="255">
        <f>E100*H100</f>
        <v>9.103792499999999</v>
      </c>
      <c r="J100" s="254">
        <v>0</v>
      </c>
      <c r="K100" s="255">
        <f>E100*J100</f>
        <v>0</v>
      </c>
      <c r="O100" s="247">
        <v>2</v>
      </c>
      <c r="AA100" s="220">
        <v>2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2</v>
      </c>
      <c r="CB100" s="247">
        <v>1</v>
      </c>
    </row>
    <row r="101" spans="1:15" ht="12.75">
      <c r="A101" s="256"/>
      <c r="B101" s="260"/>
      <c r="C101" s="539" t="s">
        <v>1385</v>
      </c>
      <c r="D101" s="540"/>
      <c r="E101" s="261">
        <v>1.8</v>
      </c>
      <c r="F101" s="262"/>
      <c r="G101" s="263"/>
      <c r="H101" s="264"/>
      <c r="I101" s="258"/>
      <c r="J101" s="265"/>
      <c r="K101" s="258"/>
      <c r="M101" s="259" t="s">
        <v>1385</v>
      </c>
      <c r="O101" s="247"/>
    </row>
    <row r="102" spans="1:15" ht="12.75">
      <c r="A102" s="256"/>
      <c r="B102" s="260"/>
      <c r="C102" s="539" t="s">
        <v>1386</v>
      </c>
      <c r="D102" s="540"/>
      <c r="E102" s="261">
        <v>0.6075</v>
      </c>
      <c r="F102" s="262"/>
      <c r="G102" s="263"/>
      <c r="H102" s="264"/>
      <c r="I102" s="258"/>
      <c r="J102" s="265"/>
      <c r="K102" s="258"/>
      <c r="M102" s="259" t="s">
        <v>1386</v>
      </c>
      <c r="O102" s="247"/>
    </row>
    <row r="103" spans="1:15" ht="12.75">
      <c r="A103" s="256"/>
      <c r="B103" s="260"/>
      <c r="C103" s="539" t="s">
        <v>1387</v>
      </c>
      <c r="D103" s="540"/>
      <c r="E103" s="261">
        <v>0.405</v>
      </c>
      <c r="F103" s="262"/>
      <c r="G103" s="263"/>
      <c r="H103" s="264"/>
      <c r="I103" s="258"/>
      <c r="J103" s="265"/>
      <c r="K103" s="258"/>
      <c r="M103" s="259" t="s">
        <v>1387</v>
      </c>
      <c r="O103" s="247"/>
    </row>
    <row r="104" spans="1:15" ht="12.75">
      <c r="A104" s="256"/>
      <c r="B104" s="260"/>
      <c r="C104" s="539" t="s">
        <v>1388</v>
      </c>
      <c r="D104" s="540"/>
      <c r="E104" s="261">
        <v>0.2025</v>
      </c>
      <c r="F104" s="262"/>
      <c r="G104" s="263"/>
      <c r="H104" s="264"/>
      <c r="I104" s="258"/>
      <c r="J104" s="265"/>
      <c r="K104" s="258"/>
      <c r="M104" s="259" t="s">
        <v>1388</v>
      </c>
      <c r="O104" s="247"/>
    </row>
    <row r="105" spans="1:80" ht="20.4">
      <c r="A105" s="248">
        <v>32</v>
      </c>
      <c r="B105" s="249" t="s">
        <v>1050</v>
      </c>
      <c r="C105" s="250" t="s">
        <v>1389</v>
      </c>
      <c r="D105" s="251" t="s">
        <v>181</v>
      </c>
      <c r="E105" s="252">
        <v>6.04</v>
      </c>
      <c r="F105" s="252"/>
      <c r="G105" s="253">
        <f>E105*F105</f>
        <v>0</v>
      </c>
      <c r="H105" s="254">
        <v>0</v>
      </c>
      <c r="I105" s="255">
        <f>E105*H105</f>
        <v>0</v>
      </c>
      <c r="J105" s="254"/>
      <c r="K105" s="255">
        <f>E105*J105</f>
        <v>0</v>
      </c>
      <c r="O105" s="247">
        <v>2</v>
      </c>
      <c r="AA105" s="220">
        <v>12</v>
      </c>
      <c r="AB105" s="220">
        <v>0</v>
      </c>
      <c r="AC105" s="220">
        <v>61</v>
      </c>
      <c r="AZ105" s="220">
        <v>1</v>
      </c>
      <c r="BA105" s="220">
        <f>IF(AZ105=1,G105,0)</f>
        <v>0</v>
      </c>
      <c r="BB105" s="220">
        <f>IF(AZ105=2,G105,0)</f>
        <v>0</v>
      </c>
      <c r="BC105" s="220">
        <f>IF(AZ105=3,G105,0)</f>
        <v>0</v>
      </c>
      <c r="BD105" s="220">
        <f>IF(AZ105=4,G105,0)</f>
        <v>0</v>
      </c>
      <c r="BE105" s="220">
        <f>IF(AZ105=5,G105,0)</f>
        <v>0</v>
      </c>
      <c r="CA105" s="247">
        <v>12</v>
      </c>
      <c r="CB105" s="247">
        <v>0</v>
      </c>
    </row>
    <row r="106" spans="1:15" ht="12.75">
      <c r="A106" s="256"/>
      <c r="B106" s="260"/>
      <c r="C106" s="539" t="s">
        <v>1390</v>
      </c>
      <c r="D106" s="540"/>
      <c r="E106" s="261">
        <v>2.73</v>
      </c>
      <c r="F106" s="262"/>
      <c r="G106" s="263"/>
      <c r="H106" s="264"/>
      <c r="I106" s="258"/>
      <c r="J106" s="265"/>
      <c r="K106" s="258"/>
      <c r="M106" s="259" t="s">
        <v>1390</v>
      </c>
      <c r="O106" s="247"/>
    </row>
    <row r="107" spans="1:15" ht="12.75">
      <c r="A107" s="256"/>
      <c r="B107" s="260"/>
      <c r="C107" s="539" t="s">
        <v>1391</v>
      </c>
      <c r="D107" s="540"/>
      <c r="E107" s="261">
        <v>3.31</v>
      </c>
      <c r="F107" s="262"/>
      <c r="G107" s="263"/>
      <c r="H107" s="264"/>
      <c r="I107" s="258"/>
      <c r="J107" s="265"/>
      <c r="K107" s="258"/>
      <c r="M107" s="259" t="s">
        <v>1391</v>
      </c>
      <c r="O107" s="247"/>
    </row>
    <row r="108" spans="1:57" ht="12.75">
      <c r="A108" s="266"/>
      <c r="B108" s="267" t="s">
        <v>99</v>
      </c>
      <c r="C108" s="268" t="s">
        <v>394</v>
      </c>
      <c r="D108" s="269"/>
      <c r="E108" s="270"/>
      <c r="F108" s="271"/>
      <c r="G108" s="272">
        <f>SUM(G96:G107)</f>
        <v>0</v>
      </c>
      <c r="H108" s="273"/>
      <c r="I108" s="274">
        <f>SUM(I96:I107)</f>
        <v>9.5453225</v>
      </c>
      <c r="J108" s="273"/>
      <c r="K108" s="274">
        <f>SUM(K96:K107)</f>
        <v>0</v>
      </c>
      <c r="O108" s="247">
        <v>4</v>
      </c>
      <c r="BA108" s="275">
        <f>SUM(BA96:BA107)</f>
        <v>0</v>
      </c>
      <c r="BB108" s="275">
        <f>SUM(BB96:BB107)</f>
        <v>0</v>
      </c>
      <c r="BC108" s="275">
        <f>SUM(BC96:BC107)</f>
        <v>0</v>
      </c>
      <c r="BD108" s="275">
        <f>SUM(BD96:BD107)</f>
        <v>0</v>
      </c>
      <c r="BE108" s="275">
        <f>SUM(BE96:BE107)</f>
        <v>0</v>
      </c>
    </row>
    <row r="109" spans="1:15" ht="12.75">
      <c r="A109" s="237" t="s">
        <v>95</v>
      </c>
      <c r="B109" s="238" t="s">
        <v>849</v>
      </c>
      <c r="C109" s="239" t="s">
        <v>1054</v>
      </c>
      <c r="D109" s="240"/>
      <c r="E109" s="241"/>
      <c r="F109" s="241"/>
      <c r="G109" s="242"/>
      <c r="H109" s="243"/>
      <c r="I109" s="244"/>
      <c r="J109" s="245"/>
      <c r="K109" s="246"/>
      <c r="O109" s="247">
        <v>1</v>
      </c>
    </row>
    <row r="110" spans="1:80" ht="12.75">
      <c r="A110" s="248">
        <v>33</v>
      </c>
      <c r="B110" s="249" t="s">
        <v>1392</v>
      </c>
      <c r="C110" s="250" t="s">
        <v>1057</v>
      </c>
      <c r="D110" s="251" t="s">
        <v>181</v>
      </c>
      <c r="E110" s="252">
        <v>65</v>
      </c>
      <c r="F110" s="252"/>
      <c r="G110" s="253">
        <f>E110*F110</f>
        <v>0</v>
      </c>
      <c r="H110" s="254">
        <v>0.126</v>
      </c>
      <c r="I110" s="255">
        <f>E110*H110</f>
        <v>8.19</v>
      </c>
      <c r="J110" s="254">
        <v>0</v>
      </c>
      <c r="K110" s="255">
        <f>E110*J110</f>
        <v>0</v>
      </c>
      <c r="O110" s="247">
        <v>2</v>
      </c>
      <c r="AA110" s="220">
        <v>1</v>
      </c>
      <c r="AB110" s="220">
        <v>1</v>
      </c>
      <c r="AC110" s="220">
        <v>1</v>
      </c>
      <c r="AZ110" s="220">
        <v>1</v>
      </c>
      <c r="BA110" s="220">
        <f>IF(AZ110=1,G110,0)</f>
        <v>0</v>
      </c>
      <c r="BB110" s="220">
        <f>IF(AZ110=2,G110,0)</f>
        <v>0</v>
      </c>
      <c r="BC110" s="220">
        <f>IF(AZ110=3,G110,0)</f>
        <v>0</v>
      </c>
      <c r="BD110" s="220">
        <f>IF(AZ110=4,G110,0)</f>
        <v>0</v>
      </c>
      <c r="BE110" s="220">
        <f>IF(AZ110=5,G110,0)</f>
        <v>0</v>
      </c>
      <c r="CA110" s="247">
        <v>1</v>
      </c>
      <c r="CB110" s="247">
        <v>1</v>
      </c>
    </row>
    <row r="111" spans="1:15" ht="12.75">
      <c r="A111" s="256"/>
      <c r="B111" s="260"/>
      <c r="C111" s="539" t="s">
        <v>1393</v>
      </c>
      <c r="D111" s="540"/>
      <c r="E111" s="261">
        <v>65</v>
      </c>
      <c r="F111" s="262"/>
      <c r="G111" s="263"/>
      <c r="H111" s="264"/>
      <c r="I111" s="258"/>
      <c r="J111" s="265"/>
      <c r="K111" s="258"/>
      <c r="M111" s="259" t="s">
        <v>1393</v>
      </c>
      <c r="O111" s="247"/>
    </row>
    <row r="112" spans="1:80" ht="12.75">
      <c r="A112" s="248">
        <v>34</v>
      </c>
      <c r="B112" s="249" t="s">
        <v>1394</v>
      </c>
      <c r="C112" s="250" t="s">
        <v>1395</v>
      </c>
      <c r="D112" s="251" t="s">
        <v>181</v>
      </c>
      <c r="E112" s="252">
        <v>22</v>
      </c>
      <c r="F112" s="252"/>
      <c r="G112" s="253">
        <f>E112*F112</f>
        <v>0</v>
      </c>
      <c r="H112" s="254">
        <v>0.08096</v>
      </c>
      <c r="I112" s="255">
        <f>E112*H112</f>
        <v>1.78112</v>
      </c>
      <c r="J112" s="254">
        <v>0</v>
      </c>
      <c r="K112" s="255">
        <f>E112*J112</f>
        <v>0</v>
      </c>
      <c r="O112" s="247">
        <v>2</v>
      </c>
      <c r="AA112" s="220">
        <v>1</v>
      </c>
      <c r="AB112" s="220">
        <v>1</v>
      </c>
      <c r="AC112" s="220">
        <v>1</v>
      </c>
      <c r="AZ112" s="220">
        <v>1</v>
      </c>
      <c r="BA112" s="220">
        <f>IF(AZ112=1,G112,0)</f>
        <v>0</v>
      </c>
      <c r="BB112" s="220">
        <f>IF(AZ112=2,G112,0)</f>
        <v>0</v>
      </c>
      <c r="BC112" s="220">
        <f>IF(AZ112=3,G112,0)</f>
        <v>0</v>
      </c>
      <c r="BD112" s="220">
        <f>IF(AZ112=4,G112,0)</f>
        <v>0</v>
      </c>
      <c r="BE112" s="220">
        <f>IF(AZ112=5,G112,0)</f>
        <v>0</v>
      </c>
      <c r="CA112" s="247">
        <v>1</v>
      </c>
      <c r="CB112" s="247">
        <v>1</v>
      </c>
    </row>
    <row r="113" spans="1:15" ht="12.75">
      <c r="A113" s="256"/>
      <c r="B113" s="260"/>
      <c r="C113" s="539" t="s">
        <v>1396</v>
      </c>
      <c r="D113" s="540"/>
      <c r="E113" s="261">
        <v>18</v>
      </c>
      <c r="F113" s="262"/>
      <c r="G113" s="263"/>
      <c r="H113" s="264"/>
      <c r="I113" s="258"/>
      <c r="J113" s="265"/>
      <c r="K113" s="258"/>
      <c r="M113" s="259" t="s">
        <v>1396</v>
      </c>
      <c r="O113" s="247"/>
    </row>
    <row r="114" spans="1:15" ht="12.75">
      <c r="A114" s="256"/>
      <c r="B114" s="260"/>
      <c r="C114" s="539" t="s">
        <v>1397</v>
      </c>
      <c r="D114" s="540"/>
      <c r="E114" s="261">
        <v>4</v>
      </c>
      <c r="F114" s="262"/>
      <c r="G114" s="263"/>
      <c r="H114" s="264"/>
      <c r="I114" s="258"/>
      <c r="J114" s="265"/>
      <c r="K114" s="258"/>
      <c r="M114" s="259" t="s">
        <v>1397</v>
      </c>
      <c r="O114" s="247"/>
    </row>
    <row r="115" spans="1:80" ht="12.75">
      <c r="A115" s="248">
        <v>35</v>
      </c>
      <c r="B115" s="249" t="s">
        <v>1398</v>
      </c>
      <c r="C115" s="250" t="s">
        <v>1399</v>
      </c>
      <c r="D115" s="251" t="s">
        <v>181</v>
      </c>
      <c r="E115" s="252">
        <v>40</v>
      </c>
      <c r="F115" s="252"/>
      <c r="G115" s="253">
        <f>E115*F115</f>
        <v>0</v>
      </c>
      <c r="H115" s="254">
        <v>0</v>
      </c>
      <c r="I115" s="255">
        <f>E115*H115</f>
        <v>0</v>
      </c>
      <c r="J115" s="254">
        <v>0</v>
      </c>
      <c r="K115" s="255">
        <f>E115*J115</f>
        <v>0</v>
      </c>
      <c r="O115" s="247">
        <v>2</v>
      </c>
      <c r="AA115" s="220">
        <v>1</v>
      </c>
      <c r="AB115" s="220">
        <v>1</v>
      </c>
      <c r="AC115" s="220">
        <v>1</v>
      </c>
      <c r="AZ115" s="220">
        <v>1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</v>
      </c>
      <c r="CB115" s="247">
        <v>1</v>
      </c>
    </row>
    <row r="116" spans="1:15" ht="12.75">
      <c r="A116" s="256"/>
      <c r="B116" s="260"/>
      <c r="C116" s="539" t="s">
        <v>1400</v>
      </c>
      <c r="D116" s="540"/>
      <c r="E116" s="261">
        <v>40</v>
      </c>
      <c r="F116" s="262"/>
      <c r="G116" s="263"/>
      <c r="H116" s="264"/>
      <c r="I116" s="258"/>
      <c r="J116" s="265"/>
      <c r="K116" s="258"/>
      <c r="M116" s="259" t="s">
        <v>1400</v>
      </c>
      <c r="O116" s="247"/>
    </row>
    <row r="117" spans="1:80" ht="20.4">
      <c r="A117" s="248">
        <v>36</v>
      </c>
      <c r="B117" s="249" t="s">
        <v>1401</v>
      </c>
      <c r="C117" s="250" t="s">
        <v>1402</v>
      </c>
      <c r="D117" s="251" t="s">
        <v>181</v>
      </c>
      <c r="E117" s="252">
        <v>170</v>
      </c>
      <c r="F117" s="252"/>
      <c r="G117" s="253">
        <f>E117*F117</f>
        <v>0</v>
      </c>
      <c r="H117" s="254">
        <v>0.441</v>
      </c>
      <c r="I117" s="255">
        <f>E117*H117</f>
        <v>74.97</v>
      </c>
      <c r="J117" s="254">
        <v>0</v>
      </c>
      <c r="K117" s="255">
        <f>E117*J117</f>
        <v>0</v>
      </c>
      <c r="O117" s="247">
        <v>2</v>
      </c>
      <c r="AA117" s="220">
        <v>1</v>
      </c>
      <c r="AB117" s="220">
        <v>1</v>
      </c>
      <c r="AC117" s="220">
        <v>1</v>
      </c>
      <c r="AZ117" s="220">
        <v>1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1</v>
      </c>
      <c r="CB117" s="247">
        <v>1</v>
      </c>
    </row>
    <row r="118" spans="1:15" ht="12.75">
      <c r="A118" s="256"/>
      <c r="B118" s="260"/>
      <c r="C118" s="539" t="s">
        <v>1396</v>
      </c>
      <c r="D118" s="540"/>
      <c r="E118" s="261">
        <v>18</v>
      </c>
      <c r="F118" s="262"/>
      <c r="G118" s="263"/>
      <c r="H118" s="264"/>
      <c r="I118" s="258"/>
      <c r="J118" s="265"/>
      <c r="K118" s="258"/>
      <c r="M118" s="259" t="s">
        <v>1396</v>
      </c>
      <c r="O118" s="247"/>
    </row>
    <row r="119" spans="1:15" ht="12.75">
      <c r="A119" s="256"/>
      <c r="B119" s="260"/>
      <c r="C119" s="539" t="s">
        <v>1403</v>
      </c>
      <c r="D119" s="540"/>
      <c r="E119" s="261">
        <v>152</v>
      </c>
      <c r="F119" s="262"/>
      <c r="G119" s="263"/>
      <c r="H119" s="264"/>
      <c r="I119" s="258"/>
      <c r="J119" s="265"/>
      <c r="K119" s="258"/>
      <c r="M119" s="259" t="s">
        <v>1403</v>
      </c>
      <c r="O119" s="247"/>
    </row>
    <row r="120" spans="1:80" ht="20.4">
      <c r="A120" s="248">
        <v>37</v>
      </c>
      <c r="B120" s="249" t="s">
        <v>1404</v>
      </c>
      <c r="C120" s="250" t="s">
        <v>1405</v>
      </c>
      <c r="D120" s="251" t="s">
        <v>181</v>
      </c>
      <c r="E120" s="252">
        <v>65</v>
      </c>
      <c r="F120" s="252"/>
      <c r="G120" s="253">
        <f>E120*F120</f>
        <v>0</v>
      </c>
      <c r="H120" s="254">
        <v>0.441</v>
      </c>
      <c r="I120" s="255">
        <f>E120*H120</f>
        <v>28.665</v>
      </c>
      <c r="J120" s="254">
        <v>0</v>
      </c>
      <c r="K120" s="255">
        <f>E120*J120</f>
        <v>0</v>
      </c>
      <c r="O120" s="247">
        <v>2</v>
      </c>
      <c r="AA120" s="220">
        <v>1</v>
      </c>
      <c r="AB120" s="220">
        <v>1</v>
      </c>
      <c r="AC120" s="220">
        <v>1</v>
      </c>
      <c r="AZ120" s="220">
        <v>1</v>
      </c>
      <c r="BA120" s="220">
        <f>IF(AZ120=1,G120,0)</f>
        <v>0</v>
      </c>
      <c r="BB120" s="220">
        <f>IF(AZ120=2,G120,0)</f>
        <v>0</v>
      </c>
      <c r="BC120" s="220">
        <f>IF(AZ120=3,G120,0)</f>
        <v>0</v>
      </c>
      <c r="BD120" s="220">
        <f>IF(AZ120=4,G120,0)</f>
        <v>0</v>
      </c>
      <c r="BE120" s="220">
        <f>IF(AZ120=5,G120,0)</f>
        <v>0</v>
      </c>
      <c r="CA120" s="247">
        <v>1</v>
      </c>
      <c r="CB120" s="247">
        <v>1</v>
      </c>
    </row>
    <row r="121" spans="1:15" ht="12.75">
      <c r="A121" s="256"/>
      <c r="B121" s="260"/>
      <c r="C121" s="539" t="s">
        <v>1393</v>
      </c>
      <c r="D121" s="540"/>
      <c r="E121" s="261">
        <v>65</v>
      </c>
      <c r="F121" s="262"/>
      <c r="G121" s="263"/>
      <c r="H121" s="264"/>
      <c r="I121" s="258"/>
      <c r="J121" s="265"/>
      <c r="K121" s="258"/>
      <c r="M121" s="259" t="s">
        <v>1393</v>
      </c>
      <c r="O121" s="247"/>
    </row>
    <row r="122" spans="1:80" ht="20.4">
      <c r="A122" s="248">
        <v>38</v>
      </c>
      <c r="B122" s="249" t="s">
        <v>1406</v>
      </c>
      <c r="C122" s="250" t="s">
        <v>1407</v>
      </c>
      <c r="D122" s="251" t="s">
        <v>181</v>
      </c>
      <c r="E122" s="252">
        <v>470</v>
      </c>
      <c r="F122" s="252"/>
      <c r="G122" s="253">
        <f>E122*F122</f>
        <v>0</v>
      </c>
      <c r="H122" s="254">
        <v>0.55125</v>
      </c>
      <c r="I122" s="255">
        <f>E122*H122</f>
        <v>259.08750000000003</v>
      </c>
      <c r="J122" s="254">
        <v>0</v>
      </c>
      <c r="K122" s="255">
        <f>E122*J122</f>
        <v>0</v>
      </c>
      <c r="O122" s="247">
        <v>2</v>
      </c>
      <c r="AA122" s="220">
        <v>1</v>
      </c>
      <c r="AB122" s="220">
        <v>1</v>
      </c>
      <c r="AC122" s="220">
        <v>1</v>
      </c>
      <c r="AZ122" s="220">
        <v>1</v>
      </c>
      <c r="BA122" s="220">
        <f>IF(AZ122=1,G122,0)</f>
        <v>0</v>
      </c>
      <c r="BB122" s="220">
        <f>IF(AZ122=2,G122,0)</f>
        <v>0</v>
      </c>
      <c r="BC122" s="220">
        <f>IF(AZ122=3,G122,0)</f>
        <v>0</v>
      </c>
      <c r="BD122" s="220">
        <f>IF(AZ122=4,G122,0)</f>
        <v>0</v>
      </c>
      <c r="BE122" s="220">
        <f>IF(AZ122=5,G122,0)</f>
        <v>0</v>
      </c>
      <c r="CA122" s="247">
        <v>1</v>
      </c>
      <c r="CB122" s="247">
        <v>1</v>
      </c>
    </row>
    <row r="123" spans="1:15" ht="12.75">
      <c r="A123" s="256"/>
      <c r="B123" s="260"/>
      <c r="C123" s="539" t="s">
        <v>1408</v>
      </c>
      <c r="D123" s="540"/>
      <c r="E123" s="261">
        <v>36</v>
      </c>
      <c r="F123" s="262"/>
      <c r="G123" s="263"/>
      <c r="H123" s="264"/>
      <c r="I123" s="258"/>
      <c r="J123" s="265"/>
      <c r="K123" s="258"/>
      <c r="M123" s="259" t="s">
        <v>1408</v>
      </c>
      <c r="O123" s="247"/>
    </row>
    <row r="124" spans="1:15" ht="12.75">
      <c r="A124" s="256"/>
      <c r="B124" s="260"/>
      <c r="C124" s="539" t="s">
        <v>1409</v>
      </c>
      <c r="D124" s="540"/>
      <c r="E124" s="261">
        <v>304</v>
      </c>
      <c r="F124" s="262"/>
      <c r="G124" s="263"/>
      <c r="H124" s="264"/>
      <c r="I124" s="258"/>
      <c r="J124" s="265"/>
      <c r="K124" s="258"/>
      <c r="M124" s="259" t="s">
        <v>1409</v>
      </c>
      <c r="O124" s="247"/>
    </row>
    <row r="125" spans="1:15" ht="12.75">
      <c r="A125" s="256"/>
      <c r="B125" s="260"/>
      <c r="C125" s="539" t="s">
        <v>1410</v>
      </c>
      <c r="D125" s="540"/>
      <c r="E125" s="261">
        <v>130</v>
      </c>
      <c r="F125" s="262"/>
      <c r="G125" s="263"/>
      <c r="H125" s="264"/>
      <c r="I125" s="258"/>
      <c r="J125" s="265"/>
      <c r="K125" s="258"/>
      <c r="M125" s="259" t="s">
        <v>1410</v>
      </c>
      <c r="O125" s="247"/>
    </row>
    <row r="126" spans="1:80" ht="20.4">
      <c r="A126" s="248">
        <v>39</v>
      </c>
      <c r="B126" s="249" t="s">
        <v>1411</v>
      </c>
      <c r="C126" s="250" t="s">
        <v>1412</v>
      </c>
      <c r="D126" s="251" t="s">
        <v>181</v>
      </c>
      <c r="E126" s="252">
        <v>71.5</v>
      </c>
      <c r="F126" s="252"/>
      <c r="G126" s="253">
        <f>E126*F126</f>
        <v>0</v>
      </c>
      <c r="H126" s="254">
        <v>0.10373</v>
      </c>
      <c r="I126" s="255">
        <f>E126*H126</f>
        <v>7.416695</v>
      </c>
      <c r="J126" s="254">
        <v>0</v>
      </c>
      <c r="K126" s="255">
        <f>E126*J126</f>
        <v>0</v>
      </c>
      <c r="O126" s="247">
        <v>2</v>
      </c>
      <c r="AA126" s="220">
        <v>1</v>
      </c>
      <c r="AB126" s="220">
        <v>1</v>
      </c>
      <c r="AC126" s="220">
        <v>1</v>
      </c>
      <c r="AZ126" s="220">
        <v>1</v>
      </c>
      <c r="BA126" s="220">
        <f>IF(AZ126=1,G126,0)</f>
        <v>0</v>
      </c>
      <c r="BB126" s="220">
        <f>IF(AZ126=2,G126,0)</f>
        <v>0</v>
      </c>
      <c r="BC126" s="220">
        <f>IF(AZ126=3,G126,0)</f>
        <v>0</v>
      </c>
      <c r="BD126" s="220">
        <f>IF(AZ126=4,G126,0)</f>
        <v>0</v>
      </c>
      <c r="BE126" s="220">
        <f>IF(AZ126=5,G126,0)</f>
        <v>0</v>
      </c>
      <c r="CA126" s="247">
        <v>1</v>
      </c>
      <c r="CB126" s="247">
        <v>1</v>
      </c>
    </row>
    <row r="127" spans="1:15" ht="12.75">
      <c r="A127" s="256"/>
      <c r="B127" s="260"/>
      <c r="C127" s="539" t="s">
        <v>1413</v>
      </c>
      <c r="D127" s="540"/>
      <c r="E127" s="261">
        <v>71.5</v>
      </c>
      <c r="F127" s="262"/>
      <c r="G127" s="263"/>
      <c r="H127" s="264"/>
      <c r="I127" s="258"/>
      <c r="J127" s="265"/>
      <c r="K127" s="258"/>
      <c r="M127" s="259" t="s">
        <v>1413</v>
      </c>
      <c r="O127" s="247"/>
    </row>
    <row r="128" spans="1:80" ht="12.75">
      <c r="A128" s="248">
        <v>40</v>
      </c>
      <c r="B128" s="249" t="s">
        <v>1065</v>
      </c>
      <c r="C128" s="250" t="s">
        <v>1066</v>
      </c>
      <c r="D128" s="251" t="s">
        <v>181</v>
      </c>
      <c r="E128" s="252">
        <v>152</v>
      </c>
      <c r="F128" s="252"/>
      <c r="G128" s="253">
        <f>E128*F128</f>
        <v>0</v>
      </c>
      <c r="H128" s="254">
        <v>0.11</v>
      </c>
      <c r="I128" s="255">
        <f>E128*H128</f>
        <v>16.72</v>
      </c>
      <c r="J128" s="254">
        <v>0</v>
      </c>
      <c r="K128" s="255">
        <f>E128*J128</f>
        <v>0</v>
      </c>
      <c r="O128" s="247">
        <v>2</v>
      </c>
      <c r="AA128" s="220">
        <v>1</v>
      </c>
      <c r="AB128" s="220">
        <v>1</v>
      </c>
      <c r="AC128" s="220">
        <v>1</v>
      </c>
      <c r="AZ128" s="220">
        <v>1</v>
      </c>
      <c r="BA128" s="220">
        <f>IF(AZ128=1,G128,0)</f>
        <v>0</v>
      </c>
      <c r="BB128" s="220">
        <f>IF(AZ128=2,G128,0)</f>
        <v>0</v>
      </c>
      <c r="BC128" s="220">
        <f>IF(AZ128=3,G128,0)</f>
        <v>0</v>
      </c>
      <c r="BD128" s="220">
        <f>IF(AZ128=4,G128,0)</f>
        <v>0</v>
      </c>
      <c r="BE128" s="220">
        <f>IF(AZ128=5,G128,0)</f>
        <v>0</v>
      </c>
      <c r="CA128" s="247">
        <v>1</v>
      </c>
      <c r="CB128" s="247">
        <v>1</v>
      </c>
    </row>
    <row r="129" spans="1:80" ht="12.75">
      <c r="A129" s="248">
        <v>41</v>
      </c>
      <c r="B129" s="249" t="s">
        <v>1414</v>
      </c>
      <c r="C129" s="250" t="s">
        <v>1415</v>
      </c>
      <c r="D129" s="251" t="s">
        <v>181</v>
      </c>
      <c r="E129" s="252">
        <v>2</v>
      </c>
      <c r="F129" s="252"/>
      <c r="G129" s="253">
        <f>E129*F129</f>
        <v>0</v>
      </c>
      <c r="H129" s="254">
        <v>0.31388</v>
      </c>
      <c r="I129" s="255">
        <f>E129*H129</f>
        <v>0.62776</v>
      </c>
      <c r="J129" s="254">
        <v>0</v>
      </c>
      <c r="K129" s="255">
        <f>E129*J129</f>
        <v>0</v>
      </c>
      <c r="O129" s="247">
        <v>2</v>
      </c>
      <c r="AA129" s="220">
        <v>1</v>
      </c>
      <c r="AB129" s="220">
        <v>1</v>
      </c>
      <c r="AC129" s="220">
        <v>1</v>
      </c>
      <c r="AZ129" s="220">
        <v>1</v>
      </c>
      <c r="BA129" s="220">
        <f>IF(AZ129=1,G129,0)</f>
        <v>0</v>
      </c>
      <c r="BB129" s="220">
        <f>IF(AZ129=2,G129,0)</f>
        <v>0</v>
      </c>
      <c r="BC129" s="220">
        <f>IF(AZ129=3,G129,0)</f>
        <v>0</v>
      </c>
      <c r="BD129" s="220">
        <f>IF(AZ129=4,G129,0)</f>
        <v>0</v>
      </c>
      <c r="BE129" s="220">
        <f>IF(AZ129=5,G129,0)</f>
        <v>0</v>
      </c>
      <c r="CA129" s="247">
        <v>1</v>
      </c>
      <c r="CB129" s="247">
        <v>1</v>
      </c>
    </row>
    <row r="130" spans="1:15" ht="12.75">
      <c r="A130" s="256"/>
      <c r="B130" s="257"/>
      <c r="C130" s="546" t="s">
        <v>1416</v>
      </c>
      <c r="D130" s="547"/>
      <c r="E130" s="547"/>
      <c r="F130" s="547"/>
      <c r="G130" s="548"/>
      <c r="I130" s="258"/>
      <c r="K130" s="258"/>
      <c r="L130" s="259" t="s">
        <v>1416</v>
      </c>
      <c r="O130" s="247">
        <v>3</v>
      </c>
    </row>
    <row r="131" spans="1:80" ht="12.75">
      <c r="A131" s="248">
        <v>42</v>
      </c>
      <c r="B131" s="249" t="s">
        <v>1417</v>
      </c>
      <c r="C131" s="250" t="s">
        <v>1418</v>
      </c>
      <c r="D131" s="251" t="s">
        <v>181</v>
      </c>
      <c r="E131" s="252">
        <v>2</v>
      </c>
      <c r="F131" s="252"/>
      <c r="G131" s="253">
        <f>E131*F131</f>
        <v>0</v>
      </c>
      <c r="H131" s="254">
        <v>0</v>
      </c>
      <c r="I131" s="255">
        <f>E131*H131</f>
        <v>0</v>
      </c>
      <c r="J131" s="254"/>
      <c r="K131" s="255">
        <f>E131*J131</f>
        <v>0</v>
      </c>
      <c r="O131" s="247">
        <v>2</v>
      </c>
      <c r="AA131" s="220">
        <v>12</v>
      </c>
      <c r="AB131" s="220">
        <v>0</v>
      </c>
      <c r="AC131" s="220">
        <v>43</v>
      </c>
      <c r="AZ131" s="220">
        <v>1</v>
      </c>
      <c r="BA131" s="220">
        <f>IF(AZ131=1,G131,0)</f>
        <v>0</v>
      </c>
      <c r="BB131" s="220">
        <f>IF(AZ131=2,G131,0)</f>
        <v>0</v>
      </c>
      <c r="BC131" s="220">
        <f>IF(AZ131=3,G131,0)</f>
        <v>0</v>
      </c>
      <c r="BD131" s="220">
        <f>IF(AZ131=4,G131,0)</f>
        <v>0</v>
      </c>
      <c r="BE131" s="220">
        <f>IF(AZ131=5,G131,0)</f>
        <v>0</v>
      </c>
      <c r="CA131" s="247">
        <v>12</v>
      </c>
      <c r="CB131" s="247">
        <v>0</v>
      </c>
    </row>
    <row r="132" spans="1:80" ht="12.75">
      <c r="A132" s="248">
        <v>43</v>
      </c>
      <c r="B132" s="249" t="s">
        <v>1072</v>
      </c>
      <c r="C132" s="250" t="s">
        <v>1073</v>
      </c>
      <c r="D132" s="251" t="s">
        <v>181</v>
      </c>
      <c r="E132" s="252">
        <v>157.08</v>
      </c>
      <c r="F132" s="252"/>
      <c r="G132" s="253">
        <f>E132*F132</f>
        <v>0</v>
      </c>
      <c r="H132" s="254">
        <v>0.2</v>
      </c>
      <c r="I132" s="255">
        <f>E132*H132</f>
        <v>31.416000000000004</v>
      </c>
      <c r="J132" s="254"/>
      <c r="K132" s="255">
        <f>E132*J132</f>
        <v>0</v>
      </c>
      <c r="O132" s="247">
        <v>2</v>
      </c>
      <c r="AA132" s="220">
        <v>3</v>
      </c>
      <c r="AB132" s="220">
        <v>1</v>
      </c>
      <c r="AC132" s="220" t="s">
        <v>1072</v>
      </c>
      <c r="AZ132" s="220">
        <v>1</v>
      </c>
      <c r="BA132" s="220">
        <f>IF(AZ132=1,G132,0)</f>
        <v>0</v>
      </c>
      <c r="BB132" s="220">
        <f>IF(AZ132=2,G132,0)</f>
        <v>0</v>
      </c>
      <c r="BC132" s="220">
        <f>IF(AZ132=3,G132,0)</f>
        <v>0</v>
      </c>
      <c r="BD132" s="220">
        <f>IF(AZ132=4,G132,0)</f>
        <v>0</v>
      </c>
      <c r="BE132" s="220">
        <f>IF(AZ132=5,G132,0)</f>
        <v>0</v>
      </c>
      <c r="CA132" s="247">
        <v>3</v>
      </c>
      <c r="CB132" s="247">
        <v>1</v>
      </c>
    </row>
    <row r="133" spans="1:15" ht="12.75">
      <c r="A133" s="256"/>
      <c r="B133" s="260"/>
      <c r="C133" s="539" t="s">
        <v>1419</v>
      </c>
      <c r="D133" s="540"/>
      <c r="E133" s="261">
        <v>155.04</v>
      </c>
      <c r="F133" s="262"/>
      <c r="G133" s="263"/>
      <c r="H133" s="264"/>
      <c r="I133" s="258"/>
      <c r="J133" s="265"/>
      <c r="K133" s="258"/>
      <c r="M133" s="259" t="s">
        <v>1419</v>
      </c>
      <c r="O133" s="247"/>
    </row>
    <row r="134" spans="1:15" ht="12.75">
      <c r="A134" s="256"/>
      <c r="B134" s="260"/>
      <c r="C134" s="539" t="s">
        <v>1420</v>
      </c>
      <c r="D134" s="540"/>
      <c r="E134" s="261">
        <v>2.04</v>
      </c>
      <c r="F134" s="262"/>
      <c r="G134" s="263"/>
      <c r="H134" s="264"/>
      <c r="I134" s="258"/>
      <c r="J134" s="265"/>
      <c r="K134" s="258"/>
      <c r="M134" s="259" t="s">
        <v>1420</v>
      </c>
      <c r="O134" s="247"/>
    </row>
    <row r="135" spans="1:80" ht="12.75">
      <c r="A135" s="248">
        <v>44</v>
      </c>
      <c r="B135" s="249" t="s">
        <v>1421</v>
      </c>
      <c r="C135" s="250" t="s">
        <v>1422</v>
      </c>
      <c r="D135" s="251" t="s">
        <v>214</v>
      </c>
      <c r="E135" s="252">
        <v>16</v>
      </c>
      <c r="F135" s="252"/>
      <c r="G135" s="253">
        <f>E135*F135</f>
        <v>0</v>
      </c>
      <c r="H135" s="254">
        <v>1</v>
      </c>
      <c r="I135" s="255">
        <f>E135*H135</f>
        <v>16</v>
      </c>
      <c r="J135" s="254"/>
      <c r="K135" s="255">
        <f>E135*J135</f>
        <v>0</v>
      </c>
      <c r="O135" s="247">
        <v>2</v>
      </c>
      <c r="AA135" s="220">
        <v>3</v>
      </c>
      <c r="AB135" s="220">
        <v>1</v>
      </c>
      <c r="AC135" s="220" t="s">
        <v>1421</v>
      </c>
      <c r="AZ135" s="220">
        <v>1</v>
      </c>
      <c r="BA135" s="220">
        <f>IF(AZ135=1,G135,0)</f>
        <v>0</v>
      </c>
      <c r="BB135" s="220">
        <f>IF(AZ135=2,G135,0)</f>
        <v>0</v>
      </c>
      <c r="BC135" s="220">
        <f>IF(AZ135=3,G135,0)</f>
        <v>0</v>
      </c>
      <c r="BD135" s="220">
        <f>IF(AZ135=4,G135,0)</f>
        <v>0</v>
      </c>
      <c r="BE135" s="220">
        <f>IF(AZ135=5,G135,0)</f>
        <v>0</v>
      </c>
      <c r="CA135" s="247">
        <v>3</v>
      </c>
      <c r="CB135" s="247">
        <v>1</v>
      </c>
    </row>
    <row r="136" spans="1:15" ht="12.75">
      <c r="A136" s="256"/>
      <c r="B136" s="260"/>
      <c r="C136" s="539" t="s">
        <v>1423</v>
      </c>
      <c r="D136" s="540"/>
      <c r="E136" s="261">
        <v>16</v>
      </c>
      <c r="F136" s="262"/>
      <c r="G136" s="263"/>
      <c r="H136" s="264"/>
      <c r="I136" s="258"/>
      <c r="J136" s="265"/>
      <c r="K136" s="258"/>
      <c r="M136" s="259" t="s">
        <v>1423</v>
      </c>
      <c r="O136" s="247"/>
    </row>
    <row r="137" spans="1:57" ht="12.75">
      <c r="A137" s="266"/>
      <c r="B137" s="267" t="s">
        <v>99</v>
      </c>
      <c r="C137" s="268" t="s">
        <v>1055</v>
      </c>
      <c r="D137" s="269"/>
      <c r="E137" s="270"/>
      <c r="F137" s="271"/>
      <c r="G137" s="272">
        <f>SUM(G109:G136)</f>
        <v>0</v>
      </c>
      <c r="H137" s="273"/>
      <c r="I137" s="274">
        <f>SUM(I109:I136)</f>
        <v>444.87407500000006</v>
      </c>
      <c r="J137" s="273"/>
      <c r="K137" s="274">
        <f>SUM(K109:K136)</f>
        <v>0</v>
      </c>
      <c r="O137" s="247">
        <v>4</v>
      </c>
      <c r="BA137" s="275">
        <f>SUM(BA109:BA136)</f>
        <v>0</v>
      </c>
      <c r="BB137" s="275">
        <f>SUM(BB109:BB136)</f>
        <v>0</v>
      </c>
      <c r="BC137" s="275">
        <f>SUM(BC109:BC136)</f>
        <v>0</v>
      </c>
      <c r="BD137" s="275">
        <f>SUM(BD109:BD136)</f>
        <v>0</v>
      </c>
      <c r="BE137" s="275">
        <f>SUM(BE109:BE136)</f>
        <v>0</v>
      </c>
    </row>
    <row r="138" spans="1:15" ht="12.75">
      <c r="A138" s="237" t="s">
        <v>95</v>
      </c>
      <c r="B138" s="238" t="s">
        <v>463</v>
      </c>
      <c r="C138" s="239" t="s">
        <v>464</v>
      </c>
      <c r="D138" s="240"/>
      <c r="E138" s="241"/>
      <c r="F138" s="241"/>
      <c r="G138" s="242"/>
      <c r="H138" s="243"/>
      <c r="I138" s="244"/>
      <c r="J138" s="245"/>
      <c r="K138" s="246"/>
      <c r="O138" s="247">
        <v>1</v>
      </c>
    </row>
    <row r="139" spans="1:80" ht="12.75">
      <c r="A139" s="248">
        <v>45</v>
      </c>
      <c r="B139" s="249" t="s">
        <v>1424</v>
      </c>
      <c r="C139" s="250" t="s">
        <v>1425</v>
      </c>
      <c r="D139" s="251" t="s">
        <v>181</v>
      </c>
      <c r="E139" s="252">
        <v>20</v>
      </c>
      <c r="F139" s="252"/>
      <c r="G139" s="253">
        <f>E139*F139</f>
        <v>0</v>
      </c>
      <c r="H139" s="254">
        <v>0.00042</v>
      </c>
      <c r="I139" s="255">
        <f>E139*H139</f>
        <v>0.008400000000000001</v>
      </c>
      <c r="J139" s="254">
        <v>0</v>
      </c>
      <c r="K139" s="255">
        <f>E139*J139</f>
        <v>0</v>
      </c>
      <c r="O139" s="247">
        <v>2</v>
      </c>
      <c r="AA139" s="220">
        <v>1</v>
      </c>
      <c r="AB139" s="220">
        <v>1</v>
      </c>
      <c r="AC139" s="220">
        <v>1</v>
      </c>
      <c r="AZ139" s="220">
        <v>1</v>
      </c>
      <c r="BA139" s="220">
        <f>IF(AZ139=1,G139,0)</f>
        <v>0</v>
      </c>
      <c r="BB139" s="220">
        <f>IF(AZ139=2,G139,0)</f>
        <v>0</v>
      </c>
      <c r="BC139" s="220">
        <f>IF(AZ139=3,G139,0)</f>
        <v>0</v>
      </c>
      <c r="BD139" s="220">
        <f>IF(AZ139=4,G139,0)</f>
        <v>0</v>
      </c>
      <c r="BE139" s="220">
        <f>IF(AZ139=5,G139,0)</f>
        <v>0</v>
      </c>
      <c r="CA139" s="247">
        <v>1</v>
      </c>
      <c r="CB139" s="247">
        <v>1</v>
      </c>
    </row>
    <row r="140" spans="1:80" ht="12.75">
      <c r="A140" s="248">
        <v>46</v>
      </c>
      <c r="B140" s="249" t="s">
        <v>1078</v>
      </c>
      <c r="C140" s="250" t="s">
        <v>1079</v>
      </c>
      <c r="D140" s="251" t="s">
        <v>181</v>
      </c>
      <c r="E140" s="252">
        <v>31.308</v>
      </c>
      <c r="F140" s="252"/>
      <c r="G140" s="253">
        <f>E140*F140</f>
        <v>0</v>
      </c>
      <c r="H140" s="254">
        <v>0.02214</v>
      </c>
      <c r="I140" s="255">
        <f>E140*H140</f>
        <v>0.69315912</v>
      </c>
      <c r="J140" s="254">
        <v>0</v>
      </c>
      <c r="K140" s="255">
        <f>E140*J140</f>
        <v>0</v>
      </c>
      <c r="O140" s="247">
        <v>2</v>
      </c>
      <c r="AA140" s="220">
        <v>1</v>
      </c>
      <c r="AB140" s="220">
        <v>1</v>
      </c>
      <c r="AC140" s="220">
        <v>1</v>
      </c>
      <c r="AZ140" s="220">
        <v>1</v>
      </c>
      <c r="BA140" s="220">
        <f>IF(AZ140=1,G140,0)</f>
        <v>0</v>
      </c>
      <c r="BB140" s="220">
        <f>IF(AZ140=2,G140,0)</f>
        <v>0</v>
      </c>
      <c r="BC140" s="220">
        <f>IF(AZ140=3,G140,0)</f>
        <v>0</v>
      </c>
      <c r="BD140" s="220">
        <f>IF(AZ140=4,G140,0)</f>
        <v>0</v>
      </c>
      <c r="BE140" s="220">
        <f>IF(AZ140=5,G140,0)</f>
        <v>0</v>
      </c>
      <c r="CA140" s="247">
        <v>1</v>
      </c>
      <c r="CB140" s="247">
        <v>1</v>
      </c>
    </row>
    <row r="141" spans="1:15" ht="12.75">
      <c r="A141" s="256"/>
      <c r="B141" s="260"/>
      <c r="C141" s="539" t="s">
        <v>1426</v>
      </c>
      <c r="D141" s="540"/>
      <c r="E141" s="261">
        <v>8.46</v>
      </c>
      <c r="F141" s="262"/>
      <c r="G141" s="263"/>
      <c r="H141" s="264"/>
      <c r="I141" s="258"/>
      <c r="J141" s="265"/>
      <c r="K141" s="258"/>
      <c r="M141" s="259" t="s">
        <v>1426</v>
      </c>
      <c r="O141" s="247"/>
    </row>
    <row r="142" spans="1:15" ht="12.75">
      <c r="A142" s="256"/>
      <c r="B142" s="260"/>
      <c r="C142" s="539" t="s">
        <v>1427</v>
      </c>
      <c r="D142" s="540"/>
      <c r="E142" s="261">
        <v>2.848</v>
      </c>
      <c r="F142" s="262"/>
      <c r="G142" s="263"/>
      <c r="H142" s="264"/>
      <c r="I142" s="258"/>
      <c r="J142" s="265"/>
      <c r="K142" s="258"/>
      <c r="M142" s="259" t="s">
        <v>1427</v>
      </c>
      <c r="O142" s="247"/>
    </row>
    <row r="143" spans="1:15" ht="12.75">
      <c r="A143" s="256"/>
      <c r="B143" s="260"/>
      <c r="C143" s="539" t="s">
        <v>1428</v>
      </c>
      <c r="D143" s="540"/>
      <c r="E143" s="261">
        <v>20</v>
      </c>
      <c r="F143" s="262"/>
      <c r="G143" s="263"/>
      <c r="H143" s="264"/>
      <c r="I143" s="258"/>
      <c r="J143" s="265"/>
      <c r="K143" s="258"/>
      <c r="M143" s="259" t="s">
        <v>1428</v>
      </c>
      <c r="O143" s="247"/>
    </row>
    <row r="144" spans="1:57" ht="12.75">
      <c r="A144" s="266"/>
      <c r="B144" s="267" t="s">
        <v>99</v>
      </c>
      <c r="C144" s="268" t="s">
        <v>465</v>
      </c>
      <c r="D144" s="269"/>
      <c r="E144" s="270"/>
      <c r="F144" s="271"/>
      <c r="G144" s="272">
        <f>SUM(G138:G143)</f>
        <v>0</v>
      </c>
      <c r="H144" s="273"/>
      <c r="I144" s="274">
        <f>SUM(I138:I143)</f>
        <v>0.70155912</v>
      </c>
      <c r="J144" s="273"/>
      <c r="K144" s="274">
        <f>SUM(K138:K143)</f>
        <v>0</v>
      </c>
      <c r="O144" s="247">
        <v>4</v>
      </c>
      <c r="BA144" s="275">
        <f>SUM(BA138:BA143)</f>
        <v>0</v>
      </c>
      <c r="BB144" s="275">
        <f>SUM(BB138:BB143)</f>
        <v>0</v>
      </c>
      <c r="BC144" s="275">
        <f>SUM(BC138:BC143)</f>
        <v>0</v>
      </c>
      <c r="BD144" s="275">
        <f>SUM(BD138:BD143)</f>
        <v>0</v>
      </c>
      <c r="BE144" s="275">
        <f>SUM(BE138:BE143)</f>
        <v>0</v>
      </c>
    </row>
    <row r="145" spans="1:15" ht="12.75">
      <c r="A145" s="237" t="s">
        <v>95</v>
      </c>
      <c r="B145" s="238" t="s">
        <v>107</v>
      </c>
      <c r="C145" s="239" t="s">
        <v>108</v>
      </c>
      <c r="D145" s="240"/>
      <c r="E145" s="241"/>
      <c r="F145" s="241"/>
      <c r="G145" s="242"/>
      <c r="H145" s="243"/>
      <c r="I145" s="244"/>
      <c r="J145" s="245"/>
      <c r="K145" s="246"/>
      <c r="O145" s="247">
        <v>1</v>
      </c>
    </row>
    <row r="146" spans="1:80" ht="12.75">
      <c r="A146" s="248">
        <v>47</v>
      </c>
      <c r="B146" s="249" t="s">
        <v>110</v>
      </c>
      <c r="C146" s="250" t="s">
        <v>1429</v>
      </c>
      <c r="D146" s="251" t="s">
        <v>111</v>
      </c>
      <c r="E146" s="252">
        <v>1</v>
      </c>
      <c r="F146" s="252"/>
      <c r="G146" s="253">
        <f>E146*F146</f>
        <v>0</v>
      </c>
      <c r="H146" s="254">
        <v>0</v>
      </c>
      <c r="I146" s="255">
        <f>E146*H146</f>
        <v>0</v>
      </c>
      <c r="J146" s="254"/>
      <c r="K146" s="255">
        <f>E146*J146</f>
        <v>0</v>
      </c>
      <c r="O146" s="247">
        <v>2</v>
      </c>
      <c r="AA146" s="220">
        <v>12</v>
      </c>
      <c r="AB146" s="220">
        <v>0</v>
      </c>
      <c r="AC146" s="220">
        <v>21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12</v>
      </c>
      <c r="CB146" s="247">
        <v>0</v>
      </c>
    </row>
    <row r="147" spans="1:15" ht="12.75">
      <c r="A147" s="256"/>
      <c r="B147" s="257"/>
      <c r="C147" s="546" t="s">
        <v>1430</v>
      </c>
      <c r="D147" s="547"/>
      <c r="E147" s="547"/>
      <c r="F147" s="547"/>
      <c r="G147" s="548"/>
      <c r="I147" s="258"/>
      <c r="K147" s="258"/>
      <c r="L147" s="259" t="s">
        <v>1430</v>
      </c>
      <c r="O147" s="247">
        <v>3</v>
      </c>
    </row>
    <row r="148" spans="1:15" ht="12.75">
      <c r="A148" s="256"/>
      <c r="B148" s="257"/>
      <c r="C148" s="546"/>
      <c r="D148" s="547"/>
      <c r="E148" s="547"/>
      <c r="F148" s="547"/>
      <c r="G148" s="548"/>
      <c r="I148" s="258"/>
      <c r="K148" s="258"/>
      <c r="L148" s="259"/>
      <c r="O148" s="247">
        <v>3</v>
      </c>
    </row>
    <row r="149" spans="1:15" ht="21">
      <c r="A149" s="256"/>
      <c r="B149" s="257"/>
      <c r="C149" s="546" t="s">
        <v>1431</v>
      </c>
      <c r="D149" s="547"/>
      <c r="E149" s="547"/>
      <c r="F149" s="547"/>
      <c r="G149" s="548"/>
      <c r="I149" s="258"/>
      <c r="K149" s="258"/>
      <c r="L149" s="259" t="s">
        <v>1431</v>
      </c>
      <c r="O149" s="247">
        <v>3</v>
      </c>
    </row>
    <row r="150" spans="1:15" ht="12.75">
      <c r="A150" s="256"/>
      <c r="B150" s="257"/>
      <c r="C150" s="546"/>
      <c r="D150" s="547"/>
      <c r="E150" s="547"/>
      <c r="F150" s="547"/>
      <c r="G150" s="548"/>
      <c r="I150" s="258"/>
      <c r="K150" s="258"/>
      <c r="L150" s="259"/>
      <c r="O150" s="247">
        <v>3</v>
      </c>
    </row>
    <row r="151" spans="1:15" ht="12.75">
      <c r="A151" s="256"/>
      <c r="B151" s="257"/>
      <c r="C151" s="546" t="s">
        <v>1432</v>
      </c>
      <c r="D151" s="547"/>
      <c r="E151" s="547"/>
      <c r="F151" s="547"/>
      <c r="G151" s="548"/>
      <c r="I151" s="258"/>
      <c r="K151" s="258"/>
      <c r="L151" s="259" t="s">
        <v>1432</v>
      </c>
      <c r="O151" s="247">
        <v>3</v>
      </c>
    </row>
    <row r="152" spans="1:80" ht="12.75">
      <c r="A152" s="248">
        <v>48</v>
      </c>
      <c r="B152" s="249" t="s">
        <v>1433</v>
      </c>
      <c r="C152" s="250" t="s">
        <v>1434</v>
      </c>
      <c r="D152" s="251" t="s">
        <v>111</v>
      </c>
      <c r="E152" s="252">
        <v>1</v>
      </c>
      <c r="F152" s="252"/>
      <c r="G152" s="253">
        <f>E152*F152</f>
        <v>0</v>
      </c>
      <c r="H152" s="254">
        <v>0</v>
      </c>
      <c r="I152" s="255">
        <f>E152*H152</f>
        <v>0</v>
      </c>
      <c r="J152" s="254"/>
      <c r="K152" s="255">
        <f>E152*J152</f>
        <v>0</v>
      </c>
      <c r="O152" s="247">
        <v>2</v>
      </c>
      <c r="AA152" s="220">
        <v>12</v>
      </c>
      <c r="AB152" s="220">
        <v>0</v>
      </c>
      <c r="AC152" s="220">
        <v>22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12</v>
      </c>
      <c r="CB152" s="247">
        <v>0</v>
      </c>
    </row>
    <row r="153" spans="1:15" ht="12.75">
      <c r="A153" s="256"/>
      <c r="B153" s="257"/>
      <c r="C153" s="546" t="s">
        <v>1435</v>
      </c>
      <c r="D153" s="547"/>
      <c r="E153" s="547"/>
      <c r="F153" s="547"/>
      <c r="G153" s="548"/>
      <c r="I153" s="258"/>
      <c r="K153" s="258"/>
      <c r="L153" s="259" t="s">
        <v>1435</v>
      </c>
      <c r="O153" s="247">
        <v>3</v>
      </c>
    </row>
    <row r="154" spans="1:15" ht="12.75">
      <c r="A154" s="256"/>
      <c r="B154" s="257"/>
      <c r="C154" s="546"/>
      <c r="D154" s="547"/>
      <c r="E154" s="547"/>
      <c r="F154" s="547"/>
      <c r="G154" s="548"/>
      <c r="I154" s="258"/>
      <c r="K154" s="258"/>
      <c r="L154" s="259"/>
      <c r="O154" s="247">
        <v>3</v>
      </c>
    </row>
    <row r="155" spans="1:15" ht="12.75">
      <c r="A155" s="256"/>
      <c r="B155" s="257"/>
      <c r="C155" s="546" t="s">
        <v>1436</v>
      </c>
      <c r="D155" s="547"/>
      <c r="E155" s="547"/>
      <c r="F155" s="547"/>
      <c r="G155" s="548"/>
      <c r="I155" s="258"/>
      <c r="K155" s="258"/>
      <c r="L155" s="259" t="s">
        <v>1436</v>
      </c>
      <c r="O155" s="247">
        <v>3</v>
      </c>
    </row>
    <row r="156" spans="1:15" ht="12.75">
      <c r="A156" s="256"/>
      <c r="B156" s="257"/>
      <c r="C156" s="546"/>
      <c r="D156" s="547"/>
      <c r="E156" s="547"/>
      <c r="F156" s="547"/>
      <c r="G156" s="548"/>
      <c r="I156" s="258"/>
      <c r="K156" s="258"/>
      <c r="L156" s="259"/>
      <c r="O156" s="247">
        <v>3</v>
      </c>
    </row>
    <row r="157" spans="1:15" ht="12.75">
      <c r="A157" s="256"/>
      <c r="B157" s="257"/>
      <c r="C157" s="546" t="s">
        <v>1437</v>
      </c>
      <c r="D157" s="547"/>
      <c r="E157" s="547"/>
      <c r="F157" s="547"/>
      <c r="G157" s="548"/>
      <c r="I157" s="258"/>
      <c r="K157" s="258"/>
      <c r="L157" s="259" t="s">
        <v>1437</v>
      </c>
      <c r="O157" s="247">
        <v>3</v>
      </c>
    </row>
    <row r="158" spans="1:15" ht="12.75">
      <c r="A158" s="256"/>
      <c r="B158" s="257"/>
      <c r="C158" s="546"/>
      <c r="D158" s="547"/>
      <c r="E158" s="547"/>
      <c r="F158" s="547"/>
      <c r="G158" s="548"/>
      <c r="I158" s="258"/>
      <c r="K158" s="258"/>
      <c r="L158" s="259"/>
      <c r="O158" s="247">
        <v>3</v>
      </c>
    </row>
    <row r="159" spans="1:15" ht="21">
      <c r="A159" s="256"/>
      <c r="B159" s="257"/>
      <c r="C159" s="546" t="s">
        <v>1438</v>
      </c>
      <c r="D159" s="547"/>
      <c r="E159" s="547"/>
      <c r="F159" s="547"/>
      <c r="G159" s="548"/>
      <c r="I159" s="258"/>
      <c r="K159" s="258"/>
      <c r="L159" s="259" t="s">
        <v>1438</v>
      </c>
      <c r="O159" s="247">
        <v>3</v>
      </c>
    </row>
    <row r="160" spans="1:15" ht="12.75">
      <c r="A160" s="256"/>
      <c r="B160" s="257"/>
      <c r="C160" s="546"/>
      <c r="D160" s="547"/>
      <c r="E160" s="547"/>
      <c r="F160" s="547"/>
      <c r="G160" s="548"/>
      <c r="I160" s="258"/>
      <c r="K160" s="258"/>
      <c r="L160" s="259"/>
      <c r="O160" s="247">
        <v>3</v>
      </c>
    </row>
    <row r="161" spans="1:15" ht="21">
      <c r="A161" s="256"/>
      <c r="B161" s="257"/>
      <c r="C161" s="546" t="s">
        <v>1439</v>
      </c>
      <c r="D161" s="547"/>
      <c r="E161" s="547"/>
      <c r="F161" s="547"/>
      <c r="G161" s="548"/>
      <c r="I161" s="258"/>
      <c r="K161" s="258"/>
      <c r="L161" s="259" t="s">
        <v>1439</v>
      </c>
      <c r="O161" s="247">
        <v>3</v>
      </c>
    </row>
    <row r="162" spans="1:15" ht="12.75">
      <c r="A162" s="256"/>
      <c r="B162" s="257"/>
      <c r="C162" s="546"/>
      <c r="D162" s="547"/>
      <c r="E162" s="547"/>
      <c r="F162" s="547"/>
      <c r="G162" s="548"/>
      <c r="I162" s="258"/>
      <c r="K162" s="258"/>
      <c r="L162" s="259"/>
      <c r="O162" s="247">
        <v>3</v>
      </c>
    </row>
    <row r="163" spans="1:15" ht="21">
      <c r="A163" s="256"/>
      <c r="B163" s="257"/>
      <c r="C163" s="546" t="s">
        <v>1440</v>
      </c>
      <c r="D163" s="547"/>
      <c r="E163" s="547"/>
      <c r="F163" s="547"/>
      <c r="G163" s="548"/>
      <c r="I163" s="258"/>
      <c r="K163" s="258"/>
      <c r="L163" s="259" t="s">
        <v>1440</v>
      </c>
      <c r="O163" s="247">
        <v>3</v>
      </c>
    </row>
    <row r="164" spans="1:15" ht="12.75">
      <c r="A164" s="256"/>
      <c r="B164" s="257"/>
      <c r="C164" s="546"/>
      <c r="D164" s="547"/>
      <c r="E164" s="547"/>
      <c r="F164" s="547"/>
      <c r="G164" s="548"/>
      <c r="I164" s="258"/>
      <c r="K164" s="258"/>
      <c r="L164" s="259"/>
      <c r="O164" s="247">
        <v>3</v>
      </c>
    </row>
    <row r="165" spans="1:57" ht="12.75">
      <c r="A165" s="266"/>
      <c r="B165" s="267" t="s">
        <v>99</v>
      </c>
      <c r="C165" s="268" t="s">
        <v>109</v>
      </c>
      <c r="D165" s="269"/>
      <c r="E165" s="270"/>
      <c r="F165" s="271"/>
      <c r="G165" s="272">
        <f>SUM(G145:G164)</f>
        <v>0</v>
      </c>
      <c r="H165" s="273"/>
      <c r="I165" s="274">
        <f>SUM(I145:I164)</f>
        <v>0</v>
      </c>
      <c r="J165" s="273"/>
      <c r="K165" s="274">
        <f>SUM(K145:K164)</f>
        <v>0</v>
      </c>
      <c r="O165" s="247">
        <v>4</v>
      </c>
      <c r="BA165" s="275">
        <f>SUM(BA145:BA164)</f>
        <v>0</v>
      </c>
      <c r="BB165" s="275">
        <f>SUM(BB145:BB164)</f>
        <v>0</v>
      </c>
      <c r="BC165" s="275">
        <f>SUM(BC145:BC164)</f>
        <v>0</v>
      </c>
      <c r="BD165" s="275">
        <f>SUM(BD145:BD164)</f>
        <v>0</v>
      </c>
      <c r="BE165" s="275">
        <f>SUM(BE145:BE164)</f>
        <v>0</v>
      </c>
    </row>
    <row r="166" spans="1:15" ht="12.75">
      <c r="A166" s="237" t="s">
        <v>95</v>
      </c>
      <c r="B166" s="238" t="s">
        <v>1082</v>
      </c>
      <c r="C166" s="239" t="s">
        <v>1083</v>
      </c>
      <c r="D166" s="240"/>
      <c r="E166" s="241"/>
      <c r="F166" s="241"/>
      <c r="G166" s="242"/>
      <c r="H166" s="243"/>
      <c r="I166" s="244"/>
      <c r="J166" s="245"/>
      <c r="K166" s="246"/>
      <c r="O166" s="247">
        <v>1</v>
      </c>
    </row>
    <row r="167" spans="1:80" ht="20.4">
      <c r="A167" s="248">
        <v>49</v>
      </c>
      <c r="B167" s="249" t="s">
        <v>1441</v>
      </c>
      <c r="C167" s="250" t="s">
        <v>1442</v>
      </c>
      <c r="D167" s="251" t="s">
        <v>201</v>
      </c>
      <c r="E167" s="252">
        <v>23.76</v>
      </c>
      <c r="F167" s="252"/>
      <c r="G167" s="253">
        <f>E167*F167</f>
        <v>0</v>
      </c>
      <c r="H167" s="254">
        <v>0.12471</v>
      </c>
      <c r="I167" s="255">
        <f>E167*H167</f>
        <v>2.9631096</v>
      </c>
      <c r="J167" s="254">
        <v>0</v>
      </c>
      <c r="K167" s="255">
        <f>E167*J167</f>
        <v>0</v>
      </c>
      <c r="O167" s="247">
        <v>2</v>
      </c>
      <c r="AA167" s="220">
        <v>1</v>
      </c>
      <c r="AB167" s="220">
        <v>1</v>
      </c>
      <c r="AC167" s="220">
        <v>1</v>
      </c>
      <c r="AZ167" s="220">
        <v>1</v>
      </c>
      <c r="BA167" s="220">
        <f>IF(AZ167=1,G167,0)</f>
        <v>0</v>
      </c>
      <c r="BB167" s="220">
        <f>IF(AZ167=2,G167,0)</f>
        <v>0</v>
      </c>
      <c r="BC167" s="220">
        <f>IF(AZ167=3,G167,0)</f>
        <v>0</v>
      </c>
      <c r="BD167" s="220">
        <f>IF(AZ167=4,G167,0)</f>
        <v>0</v>
      </c>
      <c r="BE167" s="220">
        <f>IF(AZ167=5,G167,0)</f>
        <v>0</v>
      </c>
      <c r="CA167" s="247">
        <v>1</v>
      </c>
      <c r="CB167" s="247">
        <v>1</v>
      </c>
    </row>
    <row r="168" spans="1:15" ht="12.75">
      <c r="A168" s="256"/>
      <c r="B168" s="260"/>
      <c r="C168" s="539" t="s">
        <v>1443</v>
      </c>
      <c r="D168" s="540"/>
      <c r="E168" s="261">
        <v>14</v>
      </c>
      <c r="F168" s="262"/>
      <c r="G168" s="263"/>
      <c r="H168" s="264"/>
      <c r="I168" s="258"/>
      <c r="J168" s="265"/>
      <c r="K168" s="258"/>
      <c r="M168" s="259" t="s">
        <v>1443</v>
      </c>
      <c r="O168" s="247"/>
    </row>
    <row r="169" spans="1:15" ht="12.75">
      <c r="A169" s="256"/>
      <c r="B169" s="260"/>
      <c r="C169" s="539" t="s">
        <v>1444</v>
      </c>
      <c r="D169" s="540"/>
      <c r="E169" s="261">
        <v>9.76</v>
      </c>
      <c r="F169" s="262"/>
      <c r="G169" s="263"/>
      <c r="H169" s="264"/>
      <c r="I169" s="258"/>
      <c r="J169" s="265"/>
      <c r="K169" s="258"/>
      <c r="M169" s="259" t="s">
        <v>1444</v>
      </c>
      <c r="O169" s="247"/>
    </row>
    <row r="170" spans="1:80" ht="20.4">
      <c r="A170" s="248">
        <v>50</v>
      </c>
      <c r="B170" s="249" t="s">
        <v>1445</v>
      </c>
      <c r="C170" s="250" t="s">
        <v>1446</v>
      </c>
      <c r="D170" s="251" t="s">
        <v>201</v>
      </c>
      <c r="E170" s="252">
        <v>46.86</v>
      </c>
      <c r="F170" s="252"/>
      <c r="G170" s="253">
        <f>E170*F170</f>
        <v>0</v>
      </c>
      <c r="H170" s="254">
        <v>0.1929</v>
      </c>
      <c r="I170" s="255">
        <f>E170*H170</f>
        <v>9.039294</v>
      </c>
      <c r="J170" s="254">
        <v>0</v>
      </c>
      <c r="K170" s="255">
        <f>E170*J170</f>
        <v>0</v>
      </c>
      <c r="O170" s="247">
        <v>2</v>
      </c>
      <c r="AA170" s="220">
        <v>1</v>
      </c>
      <c r="AB170" s="220">
        <v>1</v>
      </c>
      <c r="AC170" s="220">
        <v>1</v>
      </c>
      <c r="AZ170" s="220">
        <v>1</v>
      </c>
      <c r="BA170" s="220">
        <f>IF(AZ170=1,G170,0)</f>
        <v>0</v>
      </c>
      <c r="BB170" s="220">
        <f>IF(AZ170=2,G170,0)</f>
        <v>0</v>
      </c>
      <c r="BC170" s="220">
        <f>IF(AZ170=3,G170,0)</f>
        <v>0</v>
      </c>
      <c r="BD170" s="220">
        <f>IF(AZ170=4,G170,0)</f>
        <v>0</v>
      </c>
      <c r="BE170" s="220">
        <f>IF(AZ170=5,G170,0)</f>
        <v>0</v>
      </c>
      <c r="CA170" s="247">
        <v>1</v>
      </c>
      <c r="CB170" s="247">
        <v>1</v>
      </c>
    </row>
    <row r="171" spans="1:15" ht="12.75">
      <c r="A171" s="256"/>
      <c r="B171" s="260"/>
      <c r="C171" s="539" t="s">
        <v>1447</v>
      </c>
      <c r="D171" s="540"/>
      <c r="E171" s="261">
        <v>46.86</v>
      </c>
      <c r="F171" s="262"/>
      <c r="G171" s="263"/>
      <c r="H171" s="264"/>
      <c r="I171" s="258"/>
      <c r="J171" s="265"/>
      <c r="K171" s="258"/>
      <c r="M171" s="259" t="s">
        <v>1447</v>
      </c>
      <c r="O171" s="247"/>
    </row>
    <row r="172" spans="1:80" ht="12.75">
      <c r="A172" s="248">
        <v>51</v>
      </c>
      <c r="B172" s="249" t="s">
        <v>1091</v>
      </c>
      <c r="C172" s="250" t="s">
        <v>1448</v>
      </c>
      <c r="D172" s="251" t="s">
        <v>111</v>
      </c>
      <c r="E172" s="252">
        <v>1</v>
      </c>
      <c r="F172" s="252"/>
      <c r="G172" s="253">
        <f>E172*F172</f>
        <v>0</v>
      </c>
      <c r="H172" s="254">
        <v>0</v>
      </c>
      <c r="I172" s="255">
        <f>E172*H172</f>
        <v>0</v>
      </c>
      <c r="J172" s="254"/>
      <c r="K172" s="255">
        <f>E172*J172</f>
        <v>0</v>
      </c>
      <c r="O172" s="247">
        <v>2</v>
      </c>
      <c r="AA172" s="220">
        <v>12</v>
      </c>
      <c r="AB172" s="220">
        <v>0</v>
      </c>
      <c r="AC172" s="220">
        <v>66</v>
      </c>
      <c r="AZ172" s="220">
        <v>1</v>
      </c>
      <c r="BA172" s="220">
        <f>IF(AZ172=1,G172,0)</f>
        <v>0</v>
      </c>
      <c r="BB172" s="220">
        <f>IF(AZ172=2,G172,0)</f>
        <v>0</v>
      </c>
      <c r="BC172" s="220">
        <f>IF(AZ172=3,G172,0)</f>
        <v>0</v>
      </c>
      <c r="BD172" s="220">
        <f>IF(AZ172=4,G172,0)</f>
        <v>0</v>
      </c>
      <c r="BE172" s="220">
        <f>IF(AZ172=5,G172,0)</f>
        <v>0</v>
      </c>
      <c r="CA172" s="247">
        <v>12</v>
      </c>
      <c r="CB172" s="247">
        <v>0</v>
      </c>
    </row>
    <row r="173" spans="1:57" ht="12.75">
      <c r="A173" s="266"/>
      <c r="B173" s="267" t="s">
        <v>99</v>
      </c>
      <c r="C173" s="268" t="s">
        <v>1084</v>
      </c>
      <c r="D173" s="269"/>
      <c r="E173" s="270"/>
      <c r="F173" s="271"/>
      <c r="G173" s="272">
        <f>SUM(G166:G172)</f>
        <v>0</v>
      </c>
      <c r="H173" s="273"/>
      <c r="I173" s="274">
        <f>SUM(I166:I172)</f>
        <v>12.002403600000001</v>
      </c>
      <c r="J173" s="273"/>
      <c r="K173" s="274">
        <f>SUM(K166:K172)</f>
        <v>0</v>
      </c>
      <c r="O173" s="247">
        <v>4</v>
      </c>
      <c r="BA173" s="275">
        <f>SUM(BA166:BA172)</f>
        <v>0</v>
      </c>
      <c r="BB173" s="275">
        <f>SUM(BB166:BB172)</f>
        <v>0</v>
      </c>
      <c r="BC173" s="275">
        <f>SUM(BC166:BC172)</f>
        <v>0</v>
      </c>
      <c r="BD173" s="275">
        <f>SUM(BD166:BD172)</f>
        <v>0</v>
      </c>
      <c r="BE173" s="275">
        <f>SUM(BE166:BE172)</f>
        <v>0</v>
      </c>
    </row>
    <row r="174" spans="1:15" ht="12.75">
      <c r="A174" s="237" t="s">
        <v>95</v>
      </c>
      <c r="B174" s="238" t="s">
        <v>157</v>
      </c>
      <c r="C174" s="239" t="s">
        <v>158</v>
      </c>
      <c r="D174" s="240"/>
      <c r="E174" s="241"/>
      <c r="F174" s="241"/>
      <c r="G174" s="242"/>
      <c r="H174" s="243"/>
      <c r="I174" s="244"/>
      <c r="J174" s="245"/>
      <c r="K174" s="246"/>
      <c r="O174" s="247">
        <v>1</v>
      </c>
    </row>
    <row r="175" spans="1:80" ht="12.75">
      <c r="A175" s="248">
        <v>52</v>
      </c>
      <c r="B175" s="249" t="s">
        <v>1449</v>
      </c>
      <c r="C175" s="250" t="s">
        <v>1450</v>
      </c>
      <c r="D175" s="251" t="s">
        <v>149</v>
      </c>
      <c r="E175" s="252">
        <v>7.6</v>
      </c>
      <c r="F175" s="252"/>
      <c r="G175" s="253">
        <f>E175*F175</f>
        <v>0</v>
      </c>
      <c r="H175" s="254">
        <v>0.00112</v>
      </c>
      <c r="I175" s="255">
        <f>E175*H175</f>
        <v>0.008511999999999999</v>
      </c>
      <c r="J175" s="254">
        <v>-1.25</v>
      </c>
      <c r="K175" s="255">
        <f>E175*J175</f>
        <v>-9.5</v>
      </c>
      <c r="O175" s="247">
        <v>2</v>
      </c>
      <c r="AA175" s="220">
        <v>1</v>
      </c>
      <c r="AB175" s="220">
        <v>1</v>
      </c>
      <c r="AC175" s="220">
        <v>1</v>
      </c>
      <c r="AZ175" s="220">
        <v>1</v>
      </c>
      <c r="BA175" s="220">
        <f>IF(AZ175=1,G175,0)</f>
        <v>0</v>
      </c>
      <c r="BB175" s="220">
        <f>IF(AZ175=2,G175,0)</f>
        <v>0</v>
      </c>
      <c r="BC175" s="220">
        <f>IF(AZ175=3,G175,0)</f>
        <v>0</v>
      </c>
      <c r="BD175" s="220">
        <f>IF(AZ175=4,G175,0)</f>
        <v>0</v>
      </c>
      <c r="BE175" s="220">
        <f>IF(AZ175=5,G175,0)</f>
        <v>0</v>
      </c>
      <c r="CA175" s="247">
        <v>1</v>
      </c>
      <c r="CB175" s="247">
        <v>1</v>
      </c>
    </row>
    <row r="176" spans="1:15" ht="12.75">
      <c r="A176" s="256"/>
      <c r="B176" s="260"/>
      <c r="C176" s="539" t="s">
        <v>1451</v>
      </c>
      <c r="D176" s="540"/>
      <c r="E176" s="261">
        <v>2.4</v>
      </c>
      <c r="F176" s="262"/>
      <c r="G176" s="263"/>
      <c r="H176" s="264"/>
      <c r="I176" s="258"/>
      <c r="J176" s="265"/>
      <c r="K176" s="258"/>
      <c r="M176" s="259" t="s">
        <v>1451</v>
      </c>
      <c r="O176" s="247"/>
    </row>
    <row r="177" spans="1:15" ht="12.75">
      <c r="A177" s="256"/>
      <c r="B177" s="260"/>
      <c r="C177" s="539" t="s">
        <v>1452</v>
      </c>
      <c r="D177" s="540"/>
      <c r="E177" s="261">
        <v>5.2</v>
      </c>
      <c r="F177" s="262"/>
      <c r="G177" s="263"/>
      <c r="H177" s="264"/>
      <c r="I177" s="258"/>
      <c r="J177" s="265"/>
      <c r="K177" s="258"/>
      <c r="M177" s="259" t="s">
        <v>1452</v>
      </c>
      <c r="O177" s="247"/>
    </row>
    <row r="178" spans="1:80" ht="12.75">
      <c r="A178" s="248">
        <v>53</v>
      </c>
      <c r="B178" s="249" t="s">
        <v>1453</v>
      </c>
      <c r="C178" s="250" t="s">
        <v>1454</v>
      </c>
      <c r="D178" s="251" t="s">
        <v>149</v>
      </c>
      <c r="E178" s="252">
        <v>0.795</v>
      </c>
      <c r="F178" s="252"/>
      <c r="G178" s="253">
        <f>E178*F178</f>
        <v>0</v>
      </c>
      <c r="H178" s="254">
        <v>0.0125</v>
      </c>
      <c r="I178" s="255">
        <f>E178*H178</f>
        <v>0.009937500000000002</v>
      </c>
      <c r="J178" s="254">
        <v>-2.2</v>
      </c>
      <c r="K178" s="255">
        <f>E178*J178</f>
        <v>-1.7490000000000003</v>
      </c>
      <c r="O178" s="247">
        <v>2</v>
      </c>
      <c r="AA178" s="220">
        <v>1</v>
      </c>
      <c r="AB178" s="220">
        <v>1</v>
      </c>
      <c r="AC178" s="220">
        <v>1</v>
      </c>
      <c r="AZ178" s="220">
        <v>1</v>
      </c>
      <c r="BA178" s="220">
        <f>IF(AZ178=1,G178,0)</f>
        <v>0</v>
      </c>
      <c r="BB178" s="220">
        <f>IF(AZ178=2,G178,0)</f>
        <v>0</v>
      </c>
      <c r="BC178" s="220">
        <f>IF(AZ178=3,G178,0)</f>
        <v>0</v>
      </c>
      <c r="BD178" s="220">
        <f>IF(AZ178=4,G178,0)</f>
        <v>0</v>
      </c>
      <c r="BE178" s="220">
        <f>IF(AZ178=5,G178,0)</f>
        <v>0</v>
      </c>
      <c r="CA178" s="247">
        <v>1</v>
      </c>
      <c r="CB178" s="247">
        <v>1</v>
      </c>
    </row>
    <row r="179" spans="1:15" ht="12.75">
      <c r="A179" s="256"/>
      <c r="B179" s="260"/>
      <c r="C179" s="539" t="s">
        <v>1455</v>
      </c>
      <c r="D179" s="540"/>
      <c r="E179" s="261">
        <v>0.195</v>
      </c>
      <c r="F179" s="262"/>
      <c r="G179" s="263"/>
      <c r="H179" s="264"/>
      <c r="I179" s="258"/>
      <c r="J179" s="265"/>
      <c r="K179" s="258"/>
      <c r="M179" s="259" t="s">
        <v>1455</v>
      </c>
      <c r="O179" s="247"/>
    </row>
    <row r="180" spans="1:15" ht="12.75">
      <c r="A180" s="256"/>
      <c r="B180" s="260"/>
      <c r="C180" s="539" t="s">
        <v>1456</v>
      </c>
      <c r="D180" s="540"/>
      <c r="E180" s="261">
        <v>0.6</v>
      </c>
      <c r="F180" s="262"/>
      <c r="G180" s="263"/>
      <c r="H180" s="264"/>
      <c r="I180" s="258"/>
      <c r="J180" s="265"/>
      <c r="K180" s="258"/>
      <c r="M180" s="259" t="s">
        <v>1456</v>
      </c>
      <c r="O180" s="247"/>
    </row>
    <row r="181" spans="1:80" ht="12.75">
      <c r="A181" s="248">
        <v>54</v>
      </c>
      <c r="B181" s="249" t="s">
        <v>1457</v>
      </c>
      <c r="C181" s="250" t="s">
        <v>1458</v>
      </c>
      <c r="D181" s="251" t="s">
        <v>149</v>
      </c>
      <c r="E181" s="252">
        <v>0.96</v>
      </c>
      <c r="F181" s="252"/>
      <c r="G181" s="253">
        <f>E181*F181</f>
        <v>0</v>
      </c>
      <c r="H181" s="254">
        <v>0</v>
      </c>
      <c r="I181" s="255">
        <f>E181*H181</f>
        <v>0</v>
      </c>
      <c r="J181" s="254">
        <v>-2.2</v>
      </c>
      <c r="K181" s="255">
        <f>E181*J181</f>
        <v>-2.112</v>
      </c>
      <c r="O181" s="247">
        <v>2</v>
      </c>
      <c r="AA181" s="220">
        <v>1</v>
      </c>
      <c r="AB181" s="220">
        <v>1</v>
      </c>
      <c r="AC181" s="220">
        <v>1</v>
      </c>
      <c r="AZ181" s="220">
        <v>1</v>
      </c>
      <c r="BA181" s="220">
        <f>IF(AZ181=1,G181,0)</f>
        <v>0</v>
      </c>
      <c r="BB181" s="220">
        <f>IF(AZ181=2,G181,0)</f>
        <v>0</v>
      </c>
      <c r="BC181" s="220">
        <f>IF(AZ181=3,G181,0)</f>
        <v>0</v>
      </c>
      <c r="BD181" s="220">
        <f>IF(AZ181=4,G181,0)</f>
        <v>0</v>
      </c>
      <c r="BE181" s="220">
        <f>IF(AZ181=5,G181,0)</f>
        <v>0</v>
      </c>
      <c r="CA181" s="247">
        <v>1</v>
      </c>
      <c r="CB181" s="247">
        <v>1</v>
      </c>
    </row>
    <row r="182" spans="1:15" ht="12.75">
      <c r="A182" s="256"/>
      <c r="B182" s="260"/>
      <c r="C182" s="539" t="s">
        <v>1459</v>
      </c>
      <c r="D182" s="540"/>
      <c r="E182" s="261">
        <v>0.96</v>
      </c>
      <c r="F182" s="262"/>
      <c r="G182" s="263"/>
      <c r="H182" s="264"/>
      <c r="I182" s="258"/>
      <c r="J182" s="265"/>
      <c r="K182" s="258"/>
      <c r="M182" s="259" t="s">
        <v>1459</v>
      </c>
      <c r="O182" s="247"/>
    </row>
    <row r="183" spans="1:80" ht="20.4">
      <c r="A183" s="248">
        <v>55</v>
      </c>
      <c r="B183" s="249" t="s">
        <v>1460</v>
      </c>
      <c r="C183" s="250" t="s">
        <v>1461</v>
      </c>
      <c r="D183" s="251" t="s">
        <v>149</v>
      </c>
      <c r="E183" s="252">
        <v>0.96</v>
      </c>
      <c r="F183" s="252"/>
      <c r="G183" s="253">
        <f>E183*F183</f>
        <v>0</v>
      </c>
      <c r="H183" s="254">
        <v>0</v>
      </c>
      <c r="I183" s="255">
        <f>E183*H183</f>
        <v>0</v>
      </c>
      <c r="J183" s="254">
        <v>0</v>
      </c>
      <c r="K183" s="255">
        <f>E183*J183</f>
        <v>0</v>
      </c>
      <c r="O183" s="247">
        <v>2</v>
      </c>
      <c r="AA183" s="220">
        <v>1</v>
      </c>
      <c r="AB183" s="220">
        <v>1</v>
      </c>
      <c r="AC183" s="220">
        <v>1</v>
      </c>
      <c r="AZ183" s="220">
        <v>1</v>
      </c>
      <c r="BA183" s="220">
        <f>IF(AZ183=1,G183,0)</f>
        <v>0</v>
      </c>
      <c r="BB183" s="220">
        <f>IF(AZ183=2,G183,0)</f>
        <v>0</v>
      </c>
      <c r="BC183" s="220">
        <f>IF(AZ183=3,G183,0)</f>
        <v>0</v>
      </c>
      <c r="BD183" s="220">
        <f>IF(AZ183=4,G183,0)</f>
        <v>0</v>
      </c>
      <c r="BE183" s="220">
        <f>IF(AZ183=5,G183,0)</f>
        <v>0</v>
      </c>
      <c r="CA183" s="247">
        <v>1</v>
      </c>
      <c r="CB183" s="247">
        <v>1</v>
      </c>
    </row>
    <row r="184" spans="1:15" ht="12.75">
      <c r="A184" s="256"/>
      <c r="B184" s="260"/>
      <c r="C184" s="539" t="s">
        <v>1459</v>
      </c>
      <c r="D184" s="540"/>
      <c r="E184" s="261">
        <v>0.96</v>
      </c>
      <c r="F184" s="262"/>
      <c r="G184" s="263"/>
      <c r="H184" s="264"/>
      <c r="I184" s="258"/>
      <c r="J184" s="265"/>
      <c r="K184" s="258"/>
      <c r="M184" s="259" t="s">
        <v>1459</v>
      </c>
      <c r="O184" s="247"/>
    </row>
    <row r="185" spans="1:57" ht="12.75">
      <c r="A185" s="266"/>
      <c r="B185" s="267" t="s">
        <v>99</v>
      </c>
      <c r="C185" s="268" t="s">
        <v>159</v>
      </c>
      <c r="D185" s="269"/>
      <c r="E185" s="270"/>
      <c r="F185" s="271"/>
      <c r="G185" s="272">
        <f>SUM(G174:G184)</f>
        <v>0</v>
      </c>
      <c r="H185" s="273"/>
      <c r="I185" s="274">
        <f>SUM(I174:I184)</f>
        <v>0.0184495</v>
      </c>
      <c r="J185" s="273"/>
      <c r="K185" s="274">
        <f>SUM(K174:K184)</f>
        <v>-13.361</v>
      </c>
      <c r="O185" s="247">
        <v>4</v>
      </c>
      <c r="BA185" s="275">
        <f>SUM(BA174:BA184)</f>
        <v>0</v>
      </c>
      <c r="BB185" s="275">
        <f>SUM(BB174:BB184)</f>
        <v>0</v>
      </c>
      <c r="BC185" s="275">
        <f>SUM(BC174:BC184)</f>
        <v>0</v>
      </c>
      <c r="BD185" s="275">
        <f>SUM(BD174:BD184)</f>
        <v>0</v>
      </c>
      <c r="BE185" s="275">
        <f>SUM(BE174:BE184)</f>
        <v>0</v>
      </c>
    </row>
    <row r="186" spans="1:15" ht="12.75">
      <c r="A186" s="237" t="s">
        <v>95</v>
      </c>
      <c r="B186" s="238" t="s">
        <v>1462</v>
      </c>
      <c r="C186" s="239" t="s">
        <v>1463</v>
      </c>
      <c r="D186" s="240"/>
      <c r="E186" s="241"/>
      <c r="F186" s="241"/>
      <c r="G186" s="242"/>
      <c r="H186" s="243"/>
      <c r="I186" s="244"/>
      <c r="J186" s="245"/>
      <c r="K186" s="246"/>
      <c r="O186" s="247">
        <v>1</v>
      </c>
    </row>
    <row r="187" spans="1:80" ht="12.75">
      <c r="A187" s="248">
        <v>56</v>
      </c>
      <c r="B187" s="249" t="s">
        <v>1465</v>
      </c>
      <c r="C187" s="250" t="s">
        <v>1466</v>
      </c>
      <c r="D187" s="251" t="s">
        <v>181</v>
      </c>
      <c r="E187" s="252">
        <v>20</v>
      </c>
      <c r="F187" s="252"/>
      <c r="G187" s="253">
        <f>E187*F187</f>
        <v>0</v>
      </c>
      <c r="H187" s="254">
        <v>0</v>
      </c>
      <c r="I187" s="255">
        <f>E187*H187</f>
        <v>0</v>
      </c>
      <c r="J187" s="254">
        <v>-0.014</v>
      </c>
      <c r="K187" s="255">
        <f>E187*J187</f>
        <v>-0.28</v>
      </c>
      <c r="O187" s="247">
        <v>2</v>
      </c>
      <c r="AA187" s="220">
        <v>1</v>
      </c>
      <c r="AB187" s="220">
        <v>1</v>
      </c>
      <c r="AC187" s="220">
        <v>1</v>
      </c>
      <c r="AZ187" s="220">
        <v>1</v>
      </c>
      <c r="BA187" s="220">
        <f>IF(AZ187=1,G187,0)</f>
        <v>0</v>
      </c>
      <c r="BB187" s="220">
        <f>IF(AZ187=2,G187,0)</f>
        <v>0</v>
      </c>
      <c r="BC187" s="220">
        <f>IF(AZ187=3,G187,0)</f>
        <v>0</v>
      </c>
      <c r="BD187" s="220">
        <f>IF(AZ187=4,G187,0)</f>
        <v>0</v>
      </c>
      <c r="BE187" s="220">
        <f>IF(AZ187=5,G187,0)</f>
        <v>0</v>
      </c>
      <c r="CA187" s="247">
        <v>1</v>
      </c>
      <c r="CB187" s="247">
        <v>1</v>
      </c>
    </row>
    <row r="188" spans="1:57" ht="12.75">
      <c r="A188" s="266"/>
      <c r="B188" s="267" t="s">
        <v>99</v>
      </c>
      <c r="C188" s="268" t="s">
        <v>1464</v>
      </c>
      <c r="D188" s="269"/>
      <c r="E188" s="270"/>
      <c r="F188" s="271"/>
      <c r="G188" s="272">
        <f>SUM(G186:G187)</f>
        <v>0</v>
      </c>
      <c r="H188" s="273"/>
      <c r="I188" s="274">
        <f>SUM(I186:I187)</f>
        <v>0</v>
      </c>
      <c r="J188" s="273"/>
      <c r="K188" s="274">
        <f>SUM(K186:K187)</f>
        <v>-0.28</v>
      </c>
      <c r="O188" s="247">
        <v>4</v>
      </c>
      <c r="BA188" s="275">
        <f>SUM(BA186:BA187)</f>
        <v>0</v>
      </c>
      <c r="BB188" s="275">
        <f>SUM(BB186:BB187)</f>
        <v>0</v>
      </c>
      <c r="BC188" s="275">
        <f>SUM(BC186:BC187)</f>
        <v>0</v>
      </c>
      <c r="BD188" s="275">
        <f>SUM(BD186:BD187)</f>
        <v>0</v>
      </c>
      <c r="BE188" s="275">
        <f>SUM(BE186:BE187)</f>
        <v>0</v>
      </c>
    </row>
    <row r="189" spans="1:15" ht="12.75">
      <c r="A189" s="237" t="s">
        <v>95</v>
      </c>
      <c r="B189" s="238" t="s">
        <v>575</v>
      </c>
      <c r="C189" s="239" t="s">
        <v>576</v>
      </c>
      <c r="D189" s="240"/>
      <c r="E189" s="241"/>
      <c r="F189" s="241"/>
      <c r="G189" s="242"/>
      <c r="H189" s="243"/>
      <c r="I189" s="244"/>
      <c r="J189" s="245"/>
      <c r="K189" s="246"/>
      <c r="O189" s="247">
        <v>1</v>
      </c>
    </row>
    <row r="190" spans="1:80" ht="12.75">
      <c r="A190" s="248">
        <v>57</v>
      </c>
      <c r="B190" s="249" t="s">
        <v>1094</v>
      </c>
      <c r="C190" s="250" t="s">
        <v>1095</v>
      </c>
      <c r="D190" s="251" t="s">
        <v>214</v>
      </c>
      <c r="E190" s="252">
        <v>484.58658417</v>
      </c>
      <c r="F190" s="252"/>
      <c r="G190" s="253">
        <f>E190*F190</f>
        <v>0</v>
      </c>
      <c r="H190" s="254">
        <v>0</v>
      </c>
      <c r="I190" s="255">
        <f>E190*H190</f>
        <v>0</v>
      </c>
      <c r="J190" s="254"/>
      <c r="K190" s="255">
        <f>E190*J190</f>
        <v>0</v>
      </c>
      <c r="O190" s="247">
        <v>2</v>
      </c>
      <c r="AA190" s="220">
        <v>7</v>
      </c>
      <c r="AB190" s="220">
        <v>1</v>
      </c>
      <c r="AC190" s="220">
        <v>2</v>
      </c>
      <c r="AZ190" s="220">
        <v>1</v>
      </c>
      <c r="BA190" s="220">
        <f>IF(AZ190=1,G190,0)</f>
        <v>0</v>
      </c>
      <c r="BB190" s="220">
        <f>IF(AZ190=2,G190,0)</f>
        <v>0</v>
      </c>
      <c r="BC190" s="220">
        <f>IF(AZ190=3,G190,0)</f>
        <v>0</v>
      </c>
      <c r="BD190" s="220">
        <f>IF(AZ190=4,G190,0)</f>
        <v>0</v>
      </c>
      <c r="BE190" s="220">
        <f>IF(AZ190=5,G190,0)</f>
        <v>0</v>
      </c>
      <c r="CA190" s="247">
        <v>7</v>
      </c>
      <c r="CB190" s="247">
        <v>1</v>
      </c>
    </row>
    <row r="191" spans="1:57" ht="12.75">
      <c r="A191" s="266"/>
      <c r="B191" s="267" t="s">
        <v>99</v>
      </c>
      <c r="C191" s="268" t="s">
        <v>577</v>
      </c>
      <c r="D191" s="269"/>
      <c r="E191" s="270"/>
      <c r="F191" s="271"/>
      <c r="G191" s="272">
        <f>SUM(G189:G190)</f>
        <v>0</v>
      </c>
      <c r="H191" s="273"/>
      <c r="I191" s="274">
        <f>SUM(I189:I190)</f>
        <v>0</v>
      </c>
      <c r="J191" s="273"/>
      <c r="K191" s="274">
        <f>SUM(K189:K190)</f>
        <v>0</v>
      </c>
      <c r="O191" s="247">
        <v>4</v>
      </c>
      <c r="BA191" s="275">
        <f>SUM(BA189:BA190)</f>
        <v>0</v>
      </c>
      <c r="BB191" s="275">
        <f>SUM(BB189:BB190)</f>
        <v>0</v>
      </c>
      <c r="BC191" s="275">
        <f>SUM(BC189:BC190)</f>
        <v>0</v>
      </c>
      <c r="BD191" s="275">
        <f>SUM(BD189:BD190)</f>
        <v>0</v>
      </c>
      <c r="BE191" s="275">
        <f>SUM(BE189:BE190)</f>
        <v>0</v>
      </c>
    </row>
    <row r="192" spans="1:15" ht="12.75">
      <c r="A192" s="237" t="s">
        <v>95</v>
      </c>
      <c r="B192" s="238" t="s">
        <v>203</v>
      </c>
      <c r="C192" s="239" t="s">
        <v>204</v>
      </c>
      <c r="D192" s="240"/>
      <c r="E192" s="241"/>
      <c r="F192" s="241"/>
      <c r="G192" s="242"/>
      <c r="H192" s="243"/>
      <c r="I192" s="244"/>
      <c r="J192" s="245"/>
      <c r="K192" s="246"/>
      <c r="O192" s="247">
        <v>1</v>
      </c>
    </row>
    <row r="193" spans="1:80" ht="20.4">
      <c r="A193" s="248">
        <v>58</v>
      </c>
      <c r="B193" s="249" t="s">
        <v>814</v>
      </c>
      <c r="C193" s="250" t="s">
        <v>1467</v>
      </c>
      <c r="D193" s="251" t="s">
        <v>201</v>
      </c>
      <c r="E193" s="252">
        <v>5</v>
      </c>
      <c r="F193" s="252"/>
      <c r="G193" s="253">
        <f>E193*F193</f>
        <v>0</v>
      </c>
      <c r="H193" s="254">
        <v>0</v>
      </c>
      <c r="I193" s="255">
        <f>E193*H193</f>
        <v>0</v>
      </c>
      <c r="J193" s="254"/>
      <c r="K193" s="255">
        <f>E193*J193</f>
        <v>0</v>
      </c>
      <c r="O193" s="247">
        <v>2</v>
      </c>
      <c r="AA193" s="220">
        <v>12</v>
      </c>
      <c r="AB193" s="220">
        <v>0</v>
      </c>
      <c r="AC193" s="220">
        <v>58</v>
      </c>
      <c r="AZ193" s="220">
        <v>2</v>
      </c>
      <c r="BA193" s="220">
        <f>IF(AZ193=1,G193,0)</f>
        <v>0</v>
      </c>
      <c r="BB193" s="220">
        <f>IF(AZ193=2,G193,0)</f>
        <v>0</v>
      </c>
      <c r="BC193" s="220">
        <f>IF(AZ193=3,G193,0)</f>
        <v>0</v>
      </c>
      <c r="BD193" s="220">
        <f>IF(AZ193=4,G193,0)</f>
        <v>0</v>
      </c>
      <c r="BE193" s="220">
        <f>IF(AZ193=5,G193,0)</f>
        <v>0</v>
      </c>
      <c r="CA193" s="247">
        <v>12</v>
      </c>
      <c r="CB193" s="247">
        <v>0</v>
      </c>
    </row>
    <row r="194" spans="1:15" ht="12.75">
      <c r="A194" s="256"/>
      <c r="B194" s="257"/>
      <c r="C194" s="546" t="s">
        <v>1468</v>
      </c>
      <c r="D194" s="547"/>
      <c r="E194" s="547"/>
      <c r="F194" s="547"/>
      <c r="G194" s="548"/>
      <c r="I194" s="258"/>
      <c r="K194" s="258"/>
      <c r="L194" s="259" t="s">
        <v>1468</v>
      </c>
      <c r="O194" s="247">
        <v>3</v>
      </c>
    </row>
    <row r="195" spans="1:15" ht="12.75">
      <c r="A195" s="256"/>
      <c r="B195" s="257"/>
      <c r="C195" s="546" t="s">
        <v>1469</v>
      </c>
      <c r="D195" s="547"/>
      <c r="E195" s="547"/>
      <c r="F195" s="547"/>
      <c r="G195" s="548"/>
      <c r="I195" s="258"/>
      <c r="K195" s="258"/>
      <c r="L195" s="259" t="s">
        <v>1469</v>
      </c>
      <c r="O195" s="247">
        <v>3</v>
      </c>
    </row>
    <row r="196" spans="1:15" ht="12.75">
      <c r="A196" s="256"/>
      <c r="B196" s="257"/>
      <c r="C196" s="546" t="s">
        <v>1470</v>
      </c>
      <c r="D196" s="547"/>
      <c r="E196" s="547"/>
      <c r="F196" s="547"/>
      <c r="G196" s="548"/>
      <c r="I196" s="258"/>
      <c r="K196" s="258"/>
      <c r="L196" s="259" t="s">
        <v>1470</v>
      </c>
      <c r="O196" s="247">
        <v>3</v>
      </c>
    </row>
    <row r="197" spans="1:15" ht="12.75">
      <c r="A197" s="256"/>
      <c r="B197" s="260"/>
      <c r="C197" s="539" t="s">
        <v>1471</v>
      </c>
      <c r="D197" s="540"/>
      <c r="E197" s="261">
        <v>5</v>
      </c>
      <c r="F197" s="262"/>
      <c r="G197" s="263"/>
      <c r="H197" s="264"/>
      <c r="I197" s="258"/>
      <c r="J197" s="265"/>
      <c r="K197" s="258"/>
      <c r="M197" s="259" t="s">
        <v>1471</v>
      </c>
      <c r="O197" s="247"/>
    </row>
    <row r="198" spans="1:80" ht="12.75">
      <c r="A198" s="248">
        <v>59</v>
      </c>
      <c r="B198" s="249" t="s">
        <v>859</v>
      </c>
      <c r="C198" s="250" t="s">
        <v>860</v>
      </c>
      <c r="D198" s="251" t="s">
        <v>12</v>
      </c>
      <c r="E198" s="252"/>
      <c r="F198" s="252"/>
      <c r="G198" s="253">
        <f>E198*F198</f>
        <v>0</v>
      </c>
      <c r="H198" s="254">
        <v>0</v>
      </c>
      <c r="I198" s="255">
        <f>E198*H198</f>
        <v>0</v>
      </c>
      <c r="J198" s="254"/>
      <c r="K198" s="255">
        <f>E198*J198</f>
        <v>0</v>
      </c>
      <c r="O198" s="247">
        <v>2</v>
      </c>
      <c r="AA198" s="220">
        <v>7</v>
      </c>
      <c r="AB198" s="220">
        <v>1002</v>
      </c>
      <c r="AC198" s="220">
        <v>5</v>
      </c>
      <c r="AZ198" s="220">
        <v>2</v>
      </c>
      <c r="BA198" s="220">
        <f>IF(AZ198=1,G198,0)</f>
        <v>0</v>
      </c>
      <c r="BB198" s="220">
        <f>IF(AZ198=2,G198,0)</f>
        <v>0</v>
      </c>
      <c r="BC198" s="220">
        <f>IF(AZ198=3,G198,0)</f>
        <v>0</v>
      </c>
      <c r="BD198" s="220">
        <f>IF(AZ198=4,G198,0)</f>
        <v>0</v>
      </c>
      <c r="BE198" s="220">
        <f>IF(AZ198=5,G198,0)</f>
        <v>0</v>
      </c>
      <c r="CA198" s="247">
        <v>7</v>
      </c>
      <c r="CB198" s="247">
        <v>1002</v>
      </c>
    </row>
    <row r="199" spans="1:57" ht="12.75">
      <c r="A199" s="266"/>
      <c r="B199" s="267" t="s">
        <v>99</v>
      </c>
      <c r="C199" s="268" t="s">
        <v>205</v>
      </c>
      <c r="D199" s="269"/>
      <c r="E199" s="270"/>
      <c r="F199" s="271"/>
      <c r="G199" s="272">
        <f>SUM(G192:G198)</f>
        <v>0</v>
      </c>
      <c r="H199" s="273"/>
      <c r="I199" s="274">
        <f>SUM(I192:I198)</f>
        <v>0</v>
      </c>
      <c r="J199" s="273"/>
      <c r="K199" s="274">
        <f>SUM(K192:K198)</f>
        <v>0</v>
      </c>
      <c r="O199" s="247">
        <v>4</v>
      </c>
      <c r="BA199" s="275">
        <f>SUM(BA192:BA198)</f>
        <v>0</v>
      </c>
      <c r="BB199" s="275">
        <f>SUM(BB192:BB198)</f>
        <v>0</v>
      </c>
      <c r="BC199" s="275">
        <f>SUM(BC192:BC198)</f>
        <v>0</v>
      </c>
      <c r="BD199" s="275">
        <f>SUM(BD192:BD198)</f>
        <v>0</v>
      </c>
      <c r="BE199" s="275">
        <f>SUM(BE192:BE198)</f>
        <v>0</v>
      </c>
    </row>
    <row r="200" spans="1:15" ht="12.75">
      <c r="A200" s="237" t="s">
        <v>95</v>
      </c>
      <c r="B200" s="238" t="s">
        <v>209</v>
      </c>
      <c r="C200" s="239" t="s">
        <v>210</v>
      </c>
      <c r="D200" s="240"/>
      <c r="E200" s="241"/>
      <c r="F200" s="241"/>
      <c r="G200" s="242"/>
      <c r="H200" s="243"/>
      <c r="I200" s="244"/>
      <c r="J200" s="245"/>
      <c r="K200" s="246"/>
      <c r="O200" s="247">
        <v>1</v>
      </c>
    </row>
    <row r="201" spans="1:80" ht="12.75">
      <c r="A201" s="248">
        <v>60</v>
      </c>
      <c r="B201" s="249" t="s">
        <v>212</v>
      </c>
      <c r="C201" s="250" t="s">
        <v>1472</v>
      </c>
      <c r="D201" s="251" t="s">
        <v>214</v>
      </c>
      <c r="E201" s="252">
        <v>7.6</v>
      </c>
      <c r="F201" s="252"/>
      <c r="G201" s="253">
        <f>E201*F201</f>
        <v>0</v>
      </c>
      <c r="H201" s="254">
        <v>0</v>
      </c>
      <c r="I201" s="255">
        <f>E201*H201</f>
        <v>0</v>
      </c>
      <c r="J201" s="254"/>
      <c r="K201" s="255">
        <f>E201*J201</f>
        <v>0</v>
      </c>
      <c r="O201" s="247">
        <v>2</v>
      </c>
      <c r="AA201" s="220">
        <v>12</v>
      </c>
      <c r="AB201" s="220">
        <v>0</v>
      </c>
      <c r="AC201" s="220">
        <v>15</v>
      </c>
      <c r="AZ201" s="220">
        <v>1</v>
      </c>
      <c r="BA201" s="220">
        <f>IF(AZ201=1,G201,0)</f>
        <v>0</v>
      </c>
      <c r="BB201" s="220">
        <f>IF(AZ201=2,G201,0)</f>
        <v>0</v>
      </c>
      <c r="BC201" s="220">
        <f>IF(AZ201=3,G201,0)</f>
        <v>0</v>
      </c>
      <c r="BD201" s="220">
        <f>IF(AZ201=4,G201,0)</f>
        <v>0</v>
      </c>
      <c r="BE201" s="220">
        <f>IF(AZ201=5,G201,0)</f>
        <v>0</v>
      </c>
      <c r="CA201" s="247">
        <v>12</v>
      </c>
      <c r="CB201" s="247">
        <v>0</v>
      </c>
    </row>
    <row r="202" spans="1:15" ht="12.75">
      <c r="A202" s="256"/>
      <c r="B202" s="260"/>
      <c r="C202" s="539" t="s">
        <v>1473</v>
      </c>
      <c r="D202" s="540"/>
      <c r="E202" s="261">
        <v>7.6</v>
      </c>
      <c r="F202" s="262"/>
      <c r="G202" s="263"/>
      <c r="H202" s="264"/>
      <c r="I202" s="258"/>
      <c r="J202" s="265"/>
      <c r="K202" s="258"/>
      <c r="M202" s="259" t="s">
        <v>1473</v>
      </c>
      <c r="O202" s="247"/>
    </row>
    <row r="203" spans="1:80" ht="12.75">
      <c r="A203" s="248">
        <v>61</v>
      </c>
      <c r="B203" s="249" t="s">
        <v>212</v>
      </c>
      <c r="C203" s="250" t="s">
        <v>213</v>
      </c>
      <c r="D203" s="251" t="s">
        <v>214</v>
      </c>
      <c r="E203" s="252">
        <v>138.7112</v>
      </c>
      <c r="F203" s="252"/>
      <c r="G203" s="253">
        <f>E203*F203</f>
        <v>0</v>
      </c>
      <c r="H203" s="254">
        <v>0</v>
      </c>
      <c r="I203" s="255">
        <f>E203*H203</f>
        <v>0</v>
      </c>
      <c r="J203" s="254"/>
      <c r="K203" s="255">
        <f>E203*J203</f>
        <v>0</v>
      </c>
      <c r="O203" s="247">
        <v>2</v>
      </c>
      <c r="AA203" s="220">
        <v>8</v>
      </c>
      <c r="AB203" s="220">
        <v>0</v>
      </c>
      <c r="AC203" s="220">
        <v>3</v>
      </c>
      <c r="AZ203" s="220">
        <v>1</v>
      </c>
      <c r="BA203" s="220">
        <f>IF(AZ203=1,G203,0)</f>
        <v>0</v>
      </c>
      <c r="BB203" s="220">
        <f>IF(AZ203=2,G203,0)</f>
        <v>0</v>
      </c>
      <c r="BC203" s="220">
        <f>IF(AZ203=3,G203,0)</f>
        <v>0</v>
      </c>
      <c r="BD203" s="220">
        <f>IF(AZ203=4,G203,0)</f>
        <v>0</v>
      </c>
      <c r="BE203" s="220">
        <f>IF(AZ203=5,G203,0)</f>
        <v>0</v>
      </c>
      <c r="CA203" s="247">
        <v>8</v>
      </c>
      <c r="CB203" s="247">
        <v>0</v>
      </c>
    </row>
    <row r="204" spans="1:80" ht="12.75">
      <c r="A204" s="248">
        <v>62</v>
      </c>
      <c r="B204" s="249" t="s">
        <v>215</v>
      </c>
      <c r="C204" s="250" t="s">
        <v>216</v>
      </c>
      <c r="D204" s="251" t="s">
        <v>214</v>
      </c>
      <c r="E204" s="252">
        <v>2635.5128</v>
      </c>
      <c r="F204" s="252"/>
      <c r="G204" s="253">
        <f>E204*F204</f>
        <v>0</v>
      </c>
      <c r="H204" s="254">
        <v>0</v>
      </c>
      <c r="I204" s="255">
        <f>E204*H204</f>
        <v>0</v>
      </c>
      <c r="J204" s="254"/>
      <c r="K204" s="255">
        <f>E204*J204</f>
        <v>0</v>
      </c>
      <c r="O204" s="247">
        <v>2</v>
      </c>
      <c r="AA204" s="220">
        <v>8</v>
      </c>
      <c r="AB204" s="220">
        <v>0</v>
      </c>
      <c r="AC204" s="220">
        <v>3</v>
      </c>
      <c r="AZ204" s="220">
        <v>1</v>
      </c>
      <c r="BA204" s="220">
        <f>IF(AZ204=1,G204,0)</f>
        <v>0</v>
      </c>
      <c r="BB204" s="220">
        <f>IF(AZ204=2,G204,0)</f>
        <v>0</v>
      </c>
      <c r="BC204" s="220">
        <f>IF(AZ204=3,G204,0)</f>
        <v>0</v>
      </c>
      <c r="BD204" s="220">
        <f>IF(AZ204=4,G204,0)</f>
        <v>0</v>
      </c>
      <c r="BE204" s="220">
        <f>IF(AZ204=5,G204,0)</f>
        <v>0</v>
      </c>
      <c r="CA204" s="247">
        <v>8</v>
      </c>
      <c r="CB204" s="247">
        <v>0</v>
      </c>
    </row>
    <row r="205" spans="1:80" ht="12.75">
      <c r="A205" s="248">
        <v>63</v>
      </c>
      <c r="B205" s="249" t="s">
        <v>219</v>
      </c>
      <c r="C205" s="250" t="s">
        <v>220</v>
      </c>
      <c r="D205" s="251" t="s">
        <v>214</v>
      </c>
      <c r="E205" s="252">
        <v>138.7112</v>
      </c>
      <c r="F205" s="252"/>
      <c r="G205" s="253">
        <f>E205*F205</f>
        <v>0</v>
      </c>
      <c r="H205" s="254">
        <v>0</v>
      </c>
      <c r="I205" s="255">
        <f>E205*H205</f>
        <v>0</v>
      </c>
      <c r="J205" s="254"/>
      <c r="K205" s="255">
        <f>E205*J205</f>
        <v>0</v>
      </c>
      <c r="O205" s="247">
        <v>2</v>
      </c>
      <c r="AA205" s="220">
        <v>8</v>
      </c>
      <c r="AB205" s="220">
        <v>0</v>
      </c>
      <c r="AC205" s="220">
        <v>3</v>
      </c>
      <c r="AZ205" s="220">
        <v>1</v>
      </c>
      <c r="BA205" s="220">
        <f>IF(AZ205=1,G205,0)</f>
        <v>0</v>
      </c>
      <c r="BB205" s="220">
        <f>IF(AZ205=2,G205,0)</f>
        <v>0</v>
      </c>
      <c r="BC205" s="220">
        <f>IF(AZ205=3,G205,0)</f>
        <v>0</v>
      </c>
      <c r="BD205" s="220">
        <f>IF(AZ205=4,G205,0)</f>
        <v>0</v>
      </c>
      <c r="BE205" s="220">
        <f>IF(AZ205=5,G205,0)</f>
        <v>0</v>
      </c>
      <c r="CA205" s="247">
        <v>8</v>
      </c>
      <c r="CB205" s="247">
        <v>0</v>
      </c>
    </row>
    <row r="206" spans="1:80" ht="12.75">
      <c r="A206" s="248">
        <v>64</v>
      </c>
      <c r="B206" s="249" t="s">
        <v>1279</v>
      </c>
      <c r="C206" s="250" t="s">
        <v>1474</v>
      </c>
      <c r="D206" s="251" t="s">
        <v>214</v>
      </c>
      <c r="E206" s="252">
        <v>138.7112</v>
      </c>
      <c r="F206" s="252"/>
      <c r="G206" s="253">
        <f>E206*F206</f>
        <v>0</v>
      </c>
      <c r="H206" s="254">
        <v>0</v>
      </c>
      <c r="I206" s="255">
        <f>E206*H206</f>
        <v>0</v>
      </c>
      <c r="J206" s="254"/>
      <c r="K206" s="255">
        <f>E206*J206</f>
        <v>0</v>
      </c>
      <c r="O206" s="247">
        <v>2</v>
      </c>
      <c r="AA206" s="220">
        <v>8</v>
      </c>
      <c r="AB206" s="220">
        <v>0</v>
      </c>
      <c r="AC206" s="220">
        <v>3</v>
      </c>
      <c r="AZ206" s="220">
        <v>1</v>
      </c>
      <c r="BA206" s="220">
        <f>IF(AZ206=1,G206,0)</f>
        <v>0</v>
      </c>
      <c r="BB206" s="220">
        <f>IF(AZ206=2,G206,0)</f>
        <v>0</v>
      </c>
      <c r="BC206" s="220">
        <f>IF(AZ206=3,G206,0)</f>
        <v>0</v>
      </c>
      <c r="BD206" s="220">
        <f>IF(AZ206=4,G206,0)</f>
        <v>0</v>
      </c>
      <c r="BE206" s="220">
        <f>IF(AZ206=5,G206,0)</f>
        <v>0</v>
      </c>
      <c r="CA206" s="247">
        <v>8</v>
      </c>
      <c r="CB206" s="247">
        <v>0</v>
      </c>
    </row>
    <row r="207" spans="1:57" ht="12.75">
      <c r="A207" s="266"/>
      <c r="B207" s="267" t="s">
        <v>99</v>
      </c>
      <c r="C207" s="268" t="s">
        <v>211</v>
      </c>
      <c r="D207" s="269"/>
      <c r="E207" s="270"/>
      <c r="F207" s="271"/>
      <c r="G207" s="272">
        <f>SUM(G200:G206)</f>
        <v>0</v>
      </c>
      <c r="H207" s="273"/>
      <c r="I207" s="274">
        <f>SUM(I200:I206)</f>
        <v>0</v>
      </c>
      <c r="J207" s="273"/>
      <c r="K207" s="274">
        <f>SUM(K200:K206)</f>
        <v>0</v>
      </c>
      <c r="O207" s="247">
        <v>4</v>
      </c>
      <c r="BA207" s="275">
        <f>SUM(BA200:BA206)</f>
        <v>0</v>
      </c>
      <c r="BB207" s="275">
        <f>SUM(BB200:BB206)</f>
        <v>0</v>
      </c>
      <c r="BC207" s="275">
        <f>SUM(BC200:BC206)</f>
        <v>0</v>
      </c>
      <c r="BD207" s="275">
        <f>SUM(BD200:BD206)</f>
        <v>0</v>
      </c>
      <c r="BE207" s="275">
        <f>SUM(BE200:BE206)</f>
        <v>0</v>
      </c>
    </row>
    <row r="208" ht="12.75">
      <c r="E208" s="220"/>
    </row>
    <row r="209" ht="12.75">
      <c r="E209" s="220"/>
    </row>
    <row r="210" ht="12.75">
      <c r="E210" s="220"/>
    </row>
    <row r="211" ht="12.75">
      <c r="E211" s="220"/>
    </row>
    <row r="212" ht="12.75">
      <c r="E212" s="220"/>
    </row>
    <row r="213" ht="12.75">
      <c r="E213" s="220"/>
    </row>
    <row r="214" ht="12.75">
      <c r="E214" s="220"/>
    </row>
    <row r="215" ht="12.75">
      <c r="E215" s="220"/>
    </row>
    <row r="216" ht="12.75">
      <c r="E216" s="220"/>
    </row>
    <row r="217" ht="12.75">
      <c r="E217" s="220"/>
    </row>
    <row r="218" ht="12.75">
      <c r="E218" s="220"/>
    </row>
    <row r="219" ht="12.75">
      <c r="E219" s="220"/>
    </row>
    <row r="220" ht="12.75">
      <c r="E220" s="220"/>
    </row>
    <row r="221" ht="12.75">
      <c r="E221" s="220"/>
    </row>
    <row r="222" ht="12.75">
      <c r="E222" s="220"/>
    </row>
    <row r="223" ht="12.75">
      <c r="E223" s="220"/>
    </row>
    <row r="224" ht="12.75">
      <c r="E224" s="220"/>
    </row>
    <row r="225" ht="12.75">
      <c r="E225" s="220"/>
    </row>
    <row r="226" ht="12.75">
      <c r="E226" s="220"/>
    </row>
    <row r="227" ht="12.75">
      <c r="E227" s="220"/>
    </row>
    <row r="228" ht="12.75">
      <c r="E228" s="220"/>
    </row>
    <row r="229" ht="12.75">
      <c r="E229" s="220"/>
    </row>
    <row r="230" ht="12.75">
      <c r="E230" s="220"/>
    </row>
    <row r="231" spans="1:7" ht="12.75">
      <c r="A231" s="265"/>
      <c r="B231" s="265"/>
      <c r="C231" s="265"/>
      <c r="D231" s="265"/>
      <c r="E231" s="265"/>
      <c r="F231" s="265"/>
      <c r="G231" s="265"/>
    </row>
    <row r="232" spans="1:7" ht="12.75">
      <c r="A232" s="265"/>
      <c r="B232" s="265"/>
      <c r="C232" s="265"/>
      <c r="D232" s="265"/>
      <c r="E232" s="265"/>
      <c r="F232" s="265"/>
      <c r="G232" s="265"/>
    </row>
    <row r="233" spans="1:7" ht="12.75">
      <c r="A233" s="265"/>
      <c r="B233" s="265"/>
      <c r="C233" s="265"/>
      <c r="D233" s="265"/>
      <c r="E233" s="265"/>
      <c r="F233" s="265"/>
      <c r="G233" s="265"/>
    </row>
    <row r="234" spans="1:7" ht="12.75">
      <c r="A234" s="265"/>
      <c r="B234" s="265"/>
      <c r="C234" s="265"/>
      <c r="D234" s="265"/>
      <c r="E234" s="265"/>
      <c r="F234" s="265"/>
      <c r="G234" s="265"/>
    </row>
    <row r="235" ht="12.75">
      <c r="E235" s="220"/>
    </row>
    <row r="236" ht="12.75">
      <c r="E236" s="220"/>
    </row>
    <row r="237" ht="12.75">
      <c r="E237" s="220"/>
    </row>
    <row r="238" ht="12.75">
      <c r="E238" s="220"/>
    </row>
    <row r="239" ht="12.75">
      <c r="E239" s="220"/>
    </row>
    <row r="240" ht="12.75">
      <c r="E240" s="220"/>
    </row>
    <row r="241" ht="12.75">
      <c r="E241" s="220"/>
    </row>
    <row r="242" ht="12.75">
      <c r="E242" s="220"/>
    </row>
    <row r="243" ht="12.75">
      <c r="E243" s="220"/>
    </row>
    <row r="244" ht="12.75">
      <c r="E244" s="220"/>
    </row>
    <row r="245" ht="12.75">
      <c r="E245" s="220"/>
    </row>
    <row r="246" ht="12.75">
      <c r="E246" s="220"/>
    </row>
    <row r="247" ht="12.75">
      <c r="E247" s="220"/>
    </row>
    <row r="248" ht="12.75">
      <c r="E248" s="220"/>
    </row>
    <row r="249" ht="12.75">
      <c r="E249" s="220"/>
    </row>
    <row r="250" ht="12.75">
      <c r="E250" s="220"/>
    </row>
    <row r="251" ht="12.75">
      <c r="E251" s="220"/>
    </row>
    <row r="252" ht="12.75">
      <c r="E252" s="220"/>
    </row>
    <row r="253" ht="12.75">
      <c r="E253" s="220"/>
    </row>
    <row r="254" ht="12.75">
      <c r="E254" s="220"/>
    </row>
    <row r="255" ht="12.75">
      <c r="E255" s="220"/>
    </row>
    <row r="256" ht="12.75">
      <c r="E256" s="220"/>
    </row>
    <row r="257" ht="12.75">
      <c r="E257" s="220"/>
    </row>
    <row r="258" ht="12.75">
      <c r="E258" s="220"/>
    </row>
    <row r="259" ht="12.75">
      <c r="E259" s="220"/>
    </row>
    <row r="260" ht="12.75">
      <c r="E260" s="220"/>
    </row>
    <row r="261" ht="12.75">
      <c r="E261" s="220"/>
    </row>
    <row r="262" ht="12.75">
      <c r="E262" s="220"/>
    </row>
    <row r="263" ht="12.75">
      <c r="E263" s="220"/>
    </row>
    <row r="264" ht="12.75">
      <c r="E264" s="220"/>
    </row>
    <row r="265" ht="12.75">
      <c r="E265" s="220"/>
    </row>
    <row r="266" spans="1:2" ht="12.75">
      <c r="A266" s="276"/>
      <c r="B266" s="276"/>
    </row>
    <row r="267" spans="1:7" ht="12.75">
      <c r="A267" s="265"/>
      <c r="B267" s="265"/>
      <c r="C267" s="277"/>
      <c r="D267" s="277"/>
      <c r="E267" s="278"/>
      <c r="F267" s="277"/>
      <c r="G267" s="279"/>
    </row>
    <row r="268" spans="1:7" ht="12.75">
      <c r="A268" s="280"/>
      <c r="B268" s="280"/>
      <c r="C268" s="265"/>
      <c r="D268" s="265"/>
      <c r="E268" s="281"/>
      <c r="F268" s="265"/>
      <c r="G268" s="265"/>
    </row>
    <row r="269" spans="1:7" ht="12.75">
      <c r="A269" s="265"/>
      <c r="B269" s="265"/>
      <c r="C269" s="265"/>
      <c r="D269" s="265"/>
      <c r="E269" s="281"/>
      <c r="F269" s="265"/>
      <c r="G269" s="265"/>
    </row>
    <row r="270" spans="1:7" ht="12.75">
      <c r="A270" s="265"/>
      <c r="B270" s="265"/>
      <c r="C270" s="265"/>
      <c r="D270" s="265"/>
      <c r="E270" s="281"/>
      <c r="F270" s="265"/>
      <c r="G270" s="265"/>
    </row>
    <row r="271" spans="1:7" ht="12.75">
      <c r="A271" s="265"/>
      <c r="B271" s="265"/>
      <c r="C271" s="265"/>
      <c r="D271" s="265"/>
      <c r="E271" s="281"/>
      <c r="F271" s="265"/>
      <c r="G271" s="265"/>
    </row>
    <row r="272" spans="1:7" ht="12.75">
      <c r="A272" s="265"/>
      <c r="B272" s="265"/>
      <c r="C272" s="265"/>
      <c r="D272" s="265"/>
      <c r="E272" s="281"/>
      <c r="F272" s="265"/>
      <c r="G272" s="265"/>
    </row>
    <row r="273" spans="1:7" ht="12.75">
      <c r="A273" s="265"/>
      <c r="B273" s="265"/>
      <c r="C273" s="265"/>
      <c r="D273" s="265"/>
      <c r="E273" s="281"/>
      <c r="F273" s="265"/>
      <c r="G273" s="265"/>
    </row>
    <row r="274" spans="1:7" ht="12.75">
      <c r="A274" s="265"/>
      <c r="B274" s="265"/>
      <c r="C274" s="265"/>
      <c r="D274" s="265"/>
      <c r="E274" s="281"/>
      <c r="F274" s="265"/>
      <c r="G274" s="265"/>
    </row>
    <row r="275" spans="1:7" ht="12.75">
      <c r="A275" s="265"/>
      <c r="B275" s="265"/>
      <c r="C275" s="265"/>
      <c r="D275" s="265"/>
      <c r="E275" s="281"/>
      <c r="F275" s="265"/>
      <c r="G275" s="265"/>
    </row>
    <row r="276" spans="1:7" ht="12.75">
      <c r="A276" s="265"/>
      <c r="B276" s="265"/>
      <c r="C276" s="265"/>
      <c r="D276" s="265"/>
      <c r="E276" s="281"/>
      <c r="F276" s="265"/>
      <c r="G276" s="265"/>
    </row>
    <row r="277" spans="1:7" ht="12.75">
      <c r="A277" s="265"/>
      <c r="B277" s="265"/>
      <c r="C277" s="265"/>
      <c r="D277" s="265"/>
      <c r="E277" s="281"/>
      <c r="F277" s="265"/>
      <c r="G277" s="265"/>
    </row>
    <row r="278" spans="1:7" ht="12.75">
      <c r="A278" s="265"/>
      <c r="B278" s="265"/>
      <c r="C278" s="265"/>
      <c r="D278" s="265"/>
      <c r="E278" s="281"/>
      <c r="F278" s="265"/>
      <c r="G278" s="265"/>
    </row>
    <row r="279" spans="1:7" ht="12.75">
      <c r="A279" s="265"/>
      <c r="B279" s="265"/>
      <c r="C279" s="265"/>
      <c r="D279" s="265"/>
      <c r="E279" s="281"/>
      <c r="F279" s="265"/>
      <c r="G279" s="265"/>
    </row>
    <row r="280" spans="1:7" ht="12.75">
      <c r="A280" s="265"/>
      <c r="B280" s="265"/>
      <c r="C280" s="265"/>
      <c r="D280" s="265"/>
      <c r="E280" s="281"/>
      <c r="F280" s="265"/>
      <c r="G280" s="265"/>
    </row>
  </sheetData>
  <mergeCells count="115">
    <mergeCell ref="C202:D202"/>
    <mergeCell ref="C194:G194"/>
    <mergeCell ref="C195:G195"/>
    <mergeCell ref="C196:G196"/>
    <mergeCell ref="C197:D197"/>
    <mergeCell ref="C176:D176"/>
    <mergeCell ref="C177:D177"/>
    <mergeCell ref="C179:D179"/>
    <mergeCell ref="C180:D180"/>
    <mergeCell ref="C182:D182"/>
    <mergeCell ref="C184:D184"/>
    <mergeCell ref="C162:G162"/>
    <mergeCell ref="C163:G163"/>
    <mergeCell ref="C164:G164"/>
    <mergeCell ref="C168:D168"/>
    <mergeCell ref="C169:D169"/>
    <mergeCell ref="C171:D171"/>
    <mergeCell ref="C156:G156"/>
    <mergeCell ref="C157:G157"/>
    <mergeCell ref="C158:G158"/>
    <mergeCell ref="C159:G159"/>
    <mergeCell ref="C160:G160"/>
    <mergeCell ref="C161:G161"/>
    <mergeCell ref="C147:G147"/>
    <mergeCell ref="C148:G148"/>
    <mergeCell ref="C149:G149"/>
    <mergeCell ref="C150:G150"/>
    <mergeCell ref="C151:G151"/>
    <mergeCell ref="C153:G153"/>
    <mergeCell ref="C154:G154"/>
    <mergeCell ref="C155:G155"/>
    <mergeCell ref="C136:D136"/>
    <mergeCell ref="C141:D141"/>
    <mergeCell ref="C142:D142"/>
    <mergeCell ref="C143:D143"/>
    <mergeCell ref="C124:D124"/>
    <mergeCell ref="C125:D125"/>
    <mergeCell ref="C127:D127"/>
    <mergeCell ref="C130:G130"/>
    <mergeCell ref="C133:D133"/>
    <mergeCell ref="C134:D134"/>
    <mergeCell ref="C111:D111"/>
    <mergeCell ref="C113:D113"/>
    <mergeCell ref="C114:D114"/>
    <mergeCell ref="C116:D116"/>
    <mergeCell ref="C118:D118"/>
    <mergeCell ref="C119:D119"/>
    <mergeCell ref="C121:D121"/>
    <mergeCell ref="C123:D123"/>
    <mergeCell ref="C99:D99"/>
    <mergeCell ref="C101:D101"/>
    <mergeCell ref="C102:D102"/>
    <mergeCell ref="C103:D103"/>
    <mergeCell ref="C104:D104"/>
    <mergeCell ref="C106:D106"/>
    <mergeCell ref="C107:D107"/>
    <mergeCell ref="C90:G90"/>
    <mergeCell ref="C91:D91"/>
    <mergeCell ref="C93:D93"/>
    <mergeCell ref="C94:D94"/>
    <mergeCell ref="C78:D78"/>
    <mergeCell ref="C79:D79"/>
    <mergeCell ref="C80:D80"/>
    <mergeCell ref="C83:G83"/>
    <mergeCell ref="C84:D84"/>
    <mergeCell ref="C86:D86"/>
    <mergeCell ref="C66:D66"/>
    <mergeCell ref="C67:D67"/>
    <mergeCell ref="C68:D68"/>
    <mergeCell ref="C72:D72"/>
    <mergeCell ref="C74:D74"/>
    <mergeCell ref="C59:D59"/>
    <mergeCell ref="C60:D60"/>
    <mergeCell ref="C62:D62"/>
    <mergeCell ref="C63:D63"/>
    <mergeCell ref="C64:D64"/>
    <mergeCell ref="C65:D65"/>
    <mergeCell ref="C49:D49"/>
    <mergeCell ref="C51:D51"/>
    <mergeCell ref="C52:D52"/>
    <mergeCell ref="C54:D54"/>
    <mergeCell ref="C55:D55"/>
    <mergeCell ref="C57:D57"/>
    <mergeCell ref="C43:D43"/>
    <mergeCell ref="C44:D44"/>
    <mergeCell ref="C45:D45"/>
    <mergeCell ref="C46:D46"/>
    <mergeCell ref="C47:D47"/>
    <mergeCell ref="C48:D48"/>
    <mergeCell ref="C36:D36"/>
    <mergeCell ref="C37:D37"/>
    <mergeCell ref="C38:D38"/>
    <mergeCell ref="C39:D39"/>
    <mergeCell ref="C40:D40"/>
    <mergeCell ref="C41:D41"/>
    <mergeCell ref="C29:D29"/>
    <mergeCell ref="C30:D30"/>
    <mergeCell ref="C32:D32"/>
    <mergeCell ref="C33:D33"/>
    <mergeCell ref="C35:D35"/>
    <mergeCell ref="C20:D20"/>
    <mergeCell ref="C22:D22"/>
    <mergeCell ref="C23:D23"/>
    <mergeCell ref="C24:D24"/>
    <mergeCell ref="C25:D25"/>
    <mergeCell ref="C26:D26"/>
    <mergeCell ref="A1:G1"/>
    <mergeCell ref="A3:B3"/>
    <mergeCell ref="A4:B4"/>
    <mergeCell ref="E4:G4"/>
    <mergeCell ref="C14:D14"/>
    <mergeCell ref="C15:D15"/>
    <mergeCell ref="C17:D17"/>
    <mergeCell ref="C19:D19"/>
    <mergeCell ref="C28:D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116</v>
      </c>
      <c r="D2" s="85" t="s">
        <v>114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113</v>
      </c>
      <c r="B5" s="98"/>
      <c r="C5" s="99" t="s">
        <v>114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'IO 02 IO 02 Rek'!E7</f>
        <v>0</v>
      </c>
      <c r="D15" s="137">
        <f>'IO 02 IO 02 Rek'!A15</f>
        <v>0</v>
      </c>
      <c r="E15" s="138"/>
      <c r="F15" s="139"/>
      <c r="G15" s="136">
        <f>'IO 02 IO 02 Rek'!I15</f>
        <v>0</v>
      </c>
    </row>
    <row r="16" spans="1:7" ht="15.9" customHeight="1">
      <c r="A16" s="134" t="s">
        <v>49</v>
      </c>
      <c r="B16" s="135" t="s">
        <v>50</v>
      </c>
      <c r="C16" s="136">
        <f>'IO 02 IO 02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'IO 02 IO 02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'IO 02 IO 02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'IO 02 IO 02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'IO 02 IO 02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1479</v>
      </c>
      <c r="D2" s="85" t="s">
        <v>1477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1476</v>
      </c>
      <c r="B5" s="98"/>
      <c r="C5" s="99" t="s">
        <v>1477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'VRN VRN Rek'!E8</f>
        <v>0</v>
      </c>
      <c r="D15" s="137">
        <f>'VRN VRN Rek'!A16</f>
        <v>0</v>
      </c>
      <c r="E15" s="138"/>
      <c r="F15" s="139"/>
      <c r="G15" s="136">
        <f>'VRN VRN Rek'!I16</f>
        <v>0</v>
      </c>
    </row>
    <row r="16" spans="1:7" ht="15.9" customHeight="1">
      <c r="A16" s="134" t="s">
        <v>49</v>
      </c>
      <c r="B16" s="135" t="s">
        <v>50</v>
      </c>
      <c r="C16" s="136">
        <f>'VRN VRN Rek'!F8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'VRN VRN Rek'!H8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'VRN VRN Rek'!G8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'VRN VRN Rek'!I8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'VRN VRN Rek'!H14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1479</v>
      </c>
      <c r="I1" s="179"/>
    </row>
    <row r="2" spans="1:9" ht="13.8" thickBot="1">
      <c r="A2" s="530" t="s">
        <v>73</v>
      </c>
      <c r="B2" s="531"/>
      <c r="C2" s="180" t="s">
        <v>1478</v>
      </c>
      <c r="D2" s="181"/>
      <c r="E2" s="182"/>
      <c r="F2" s="181"/>
      <c r="G2" s="532" t="s">
        <v>1477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ht="13.8" thickBot="1">
      <c r="A7" s="282" t="str">
        <f>'VRN VRN Pol'!B7</f>
        <v>001</v>
      </c>
      <c r="B7" s="62" t="str">
        <f>'VRN VRN Pol'!C7</f>
        <v>Zařízení staveniště</v>
      </c>
      <c r="D7" s="192"/>
      <c r="E7" s="283">
        <f>'VRN VRN Pol'!BA29</f>
        <v>0</v>
      </c>
      <c r="F7" s="284">
        <f>'VRN VRN Pol'!BB29</f>
        <v>0</v>
      </c>
      <c r="G7" s="284">
        <f>'VRN VRN Pol'!BC29</f>
        <v>0</v>
      </c>
      <c r="H7" s="284">
        <f>'VRN VRN Pol'!BD29</f>
        <v>0</v>
      </c>
      <c r="I7" s="285">
        <f>'VRN VRN Pol'!BE29</f>
        <v>0</v>
      </c>
    </row>
    <row r="8" spans="1:9" s="14" customFormat="1" ht="13.8" thickBot="1">
      <c r="A8" s="193"/>
      <c r="B8" s="194" t="s">
        <v>76</v>
      </c>
      <c r="C8" s="194"/>
      <c r="D8" s="195"/>
      <c r="E8" s="196">
        <f>SUM(E7:E7)</f>
        <v>0</v>
      </c>
      <c r="F8" s="197">
        <f>SUM(F7:F7)</f>
        <v>0</v>
      </c>
      <c r="G8" s="197">
        <f>SUM(G7:G7)</f>
        <v>0</v>
      </c>
      <c r="H8" s="197">
        <f>SUM(H7:H7)</f>
        <v>0</v>
      </c>
      <c r="I8" s="198">
        <f>SUM(I7:I7)</f>
        <v>0</v>
      </c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184" t="s">
        <v>77</v>
      </c>
      <c r="B10" s="184"/>
      <c r="C10" s="184"/>
      <c r="D10" s="184"/>
      <c r="E10" s="184"/>
      <c r="F10" s="184"/>
      <c r="G10" s="199"/>
      <c r="H10" s="184"/>
      <c r="I10" s="184"/>
      <c r="BA10" s="121"/>
      <c r="BB10" s="121"/>
      <c r="BC10" s="121"/>
      <c r="BD10" s="121"/>
      <c r="BE10" s="121"/>
    </row>
    <row r="11" ht="13.8" thickBot="1"/>
    <row r="12" spans="1:9" ht="12.75">
      <c r="A12" s="150" t="s">
        <v>78</v>
      </c>
      <c r="B12" s="151"/>
      <c r="C12" s="151"/>
      <c r="D12" s="200"/>
      <c r="E12" s="201" t="s">
        <v>79</v>
      </c>
      <c r="F12" s="202" t="s">
        <v>12</v>
      </c>
      <c r="G12" s="203" t="s">
        <v>80</v>
      </c>
      <c r="H12" s="204"/>
      <c r="I12" s="205" t="s">
        <v>79</v>
      </c>
    </row>
    <row r="13" spans="1:53" ht="12.75">
      <c r="A13" s="144"/>
      <c r="B13" s="135"/>
      <c r="C13" s="135"/>
      <c r="D13" s="206"/>
      <c r="E13" s="207"/>
      <c r="F13" s="208"/>
      <c r="G13" s="209">
        <f>CHOOSE(BA13+1,E8+F8,E8+F8+H8,E8+F8+G8+H8,E8,F8,H8,G8,H8+G8,0)</f>
        <v>0</v>
      </c>
      <c r="H13" s="210"/>
      <c r="I13" s="211">
        <f>E13+F13*G13/100</f>
        <v>0</v>
      </c>
      <c r="BA13" s="1">
        <v>8</v>
      </c>
    </row>
    <row r="14" spans="1:9" ht="13.8" thickBot="1">
      <c r="A14" s="212"/>
      <c r="B14" s="213" t="s">
        <v>81</v>
      </c>
      <c r="C14" s="214"/>
      <c r="D14" s="215"/>
      <c r="E14" s="216"/>
      <c r="F14" s="217"/>
      <c r="G14" s="217"/>
      <c r="H14" s="535">
        <f>SUM(I13:I13)</f>
        <v>0</v>
      </c>
      <c r="I14" s="536"/>
    </row>
    <row r="16" spans="2:9" ht="12.75">
      <c r="B16" s="14"/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2"/>
  <sheetViews>
    <sheetView showGridLines="0" showZeros="0" tabSelected="1" zoomScaleSheetLayoutView="100" workbookViewId="0" topLeftCell="A10">
      <selection activeCell="D29" sqref="D29"/>
    </sheetView>
  </sheetViews>
  <sheetFormatPr defaultColWidth="9.125" defaultRowHeight="12.75"/>
  <cols>
    <col min="1" max="1" width="4.50390625" style="220" customWidth="1"/>
    <col min="2" max="2" width="11.50390625" style="220" customWidth="1"/>
    <col min="3" max="3" width="40.50390625" style="220" customWidth="1"/>
    <col min="4" max="4" width="5.50390625" style="220" customWidth="1"/>
    <col min="5" max="5" width="8.50390625" style="230" customWidth="1"/>
    <col min="6" max="6" width="9.875" style="220" customWidth="1"/>
    <col min="7" max="7" width="13.875" style="220" customWidth="1"/>
    <col min="8" max="8" width="11.625" style="220" hidden="1" customWidth="1"/>
    <col min="9" max="9" width="11.50390625" style="220" hidden="1" customWidth="1"/>
    <col min="10" max="10" width="11.00390625" style="220" hidden="1" customWidth="1"/>
    <col min="11" max="11" width="10.50390625" style="220" hidden="1" customWidth="1"/>
    <col min="12" max="12" width="75.375" style="220" customWidth="1"/>
    <col min="13" max="13" width="45.375" style="220" customWidth="1"/>
    <col min="14" max="256" width="9.125" style="220" customWidth="1"/>
    <col min="257" max="257" width="4.50390625" style="220" customWidth="1"/>
    <col min="258" max="258" width="11.50390625" style="220" customWidth="1"/>
    <col min="259" max="259" width="40.50390625" style="220" customWidth="1"/>
    <col min="260" max="260" width="5.50390625" style="220" customWidth="1"/>
    <col min="261" max="261" width="8.50390625" style="220" customWidth="1"/>
    <col min="262" max="262" width="9.875" style="220" customWidth="1"/>
    <col min="263" max="263" width="13.875" style="220" customWidth="1"/>
    <col min="264" max="264" width="11.625" style="220" customWidth="1"/>
    <col min="265" max="265" width="11.50390625" style="220" customWidth="1"/>
    <col min="266" max="266" width="11.00390625" style="220" customWidth="1"/>
    <col min="267" max="267" width="10.50390625" style="220" customWidth="1"/>
    <col min="268" max="268" width="75.375" style="220" customWidth="1"/>
    <col min="269" max="269" width="45.375" style="220" customWidth="1"/>
    <col min="270" max="512" width="9.125" style="220" customWidth="1"/>
    <col min="513" max="513" width="4.50390625" style="220" customWidth="1"/>
    <col min="514" max="514" width="11.50390625" style="220" customWidth="1"/>
    <col min="515" max="515" width="40.50390625" style="220" customWidth="1"/>
    <col min="516" max="516" width="5.50390625" style="220" customWidth="1"/>
    <col min="517" max="517" width="8.50390625" style="220" customWidth="1"/>
    <col min="518" max="518" width="9.875" style="220" customWidth="1"/>
    <col min="519" max="519" width="13.875" style="220" customWidth="1"/>
    <col min="520" max="520" width="11.625" style="220" customWidth="1"/>
    <col min="521" max="521" width="11.50390625" style="220" customWidth="1"/>
    <col min="522" max="522" width="11.00390625" style="220" customWidth="1"/>
    <col min="523" max="523" width="10.50390625" style="220" customWidth="1"/>
    <col min="524" max="524" width="75.375" style="220" customWidth="1"/>
    <col min="525" max="525" width="45.375" style="220" customWidth="1"/>
    <col min="526" max="768" width="9.125" style="220" customWidth="1"/>
    <col min="769" max="769" width="4.50390625" style="220" customWidth="1"/>
    <col min="770" max="770" width="11.50390625" style="220" customWidth="1"/>
    <col min="771" max="771" width="40.50390625" style="220" customWidth="1"/>
    <col min="772" max="772" width="5.50390625" style="220" customWidth="1"/>
    <col min="773" max="773" width="8.50390625" style="220" customWidth="1"/>
    <col min="774" max="774" width="9.875" style="220" customWidth="1"/>
    <col min="775" max="775" width="13.875" style="220" customWidth="1"/>
    <col min="776" max="776" width="11.625" style="220" customWidth="1"/>
    <col min="777" max="777" width="11.50390625" style="220" customWidth="1"/>
    <col min="778" max="778" width="11.00390625" style="220" customWidth="1"/>
    <col min="779" max="779" width="10.50390625" style="220" customWidth="1"/>
    <col min="780" max="780" width="75.375" style="220" customWidth="1"/>
    <col min="781" max="781" width="45.375" style="220" customWidth="1"/>
    <col min="782" max="1024" width="9.125" style="220" customWidth="1"/>
    <col min="1025" max="1025" width="4.50390625" style="220" customWidth="1"/>
    <col min="1026" max="1026" width="11.50390625" style="220" customWidth="1"/>
    <col min="1027" max="1027" width="40.50390625" style="220" customWidth="1"/>
    <col min="1028" max="1028" width="5.50390625" style="220" customWidth="1"/>
    <col min="1029" max="1029" width="8.50390625" style="220" customWidth="1"/>
    <col min="1030" max="1030" width="9.875" style="220" customWidth="1"/>
    <col min="1031" max="1031" width="13.875" style="220" customWidth="1"/>
    <col min="1032" max="1032" width="11.625" style="220" customWidth="1"/>
    <col min="1033" max="1033" width="11.50390625" style="220" customWidth="1"/>
    <col min="1034" max="1034" width="11.00390625" style="220" customWidth="1"/>
    <col min="1035" max="1035" width="10.50390625" style="220" customWidth="1"/>
    <col min="1036" max="1036" width="75.375" style="220" customWidth="1"/>
    <col min="1037" max="1037" width="45.375" style="220" customWidth="1"/>
    <col min="1038" max="1280" width="9.125" style="220" customWidth="1"/>
    <col min="1281" max="1281" width="4.50390625" style="220" customWidth="1"/>
    <col min="1282" max="1282" width="11.50390625" style="220" customWidth="1"/>
    <col min="1283" max="1283" width="40.50390625" style="220" customWidth="1"/>
    <col min="1284" max="1284" width="5.50390625" style="220" customWidth="1"/>
    <col min="1285" max="1285" width="8.50390625" style="220" customWidth="1"/>
    <col min="1286" max="1286" width="9.875" style="220" customWidth="1"/>
    <col min="1287" max="1287" width="13.875" style="220" customWidth="1"/>
    <col min="1288" max="1288" width="11.625" style="220" customWidth="1"/>
    <col min="1289" max="1289" width="11.50390625" style="220" customWidth="1"/>
    <col min="1290" max="1290" width="11.00390625" style="220" customWidth="1"/>
    <col min="1291" max="1291" width="10.50390625" style="220" customWidth="1"/>
    <col min="1292" max="1292" width="75.375" style="220" customWidth="1"/>
    <col min="1293" max="1293" width="45.375" style="220" customWidth="1"/>
    <col min="1294" max="1536" width="9.125" style="220" customWidth="1"/>
    <col min="1537" max="1537" width="4.50390625" style="220" customWidth="1"/>
    <col min="1538" max="1538" width="11.50390625" style="220" customWidth="1"/>
    <col min="1539" max="1539" width="40.50390625" style="220" customWidth="1"/>
    <col min="1540" max="1540" width="5.50390625" style="220" customWidth="1"/>
    <col min="1541" max="1541" width="8.50390625" style="220" customWidth="1"/>
    <col min="1542" max="1542" width="9.875" style="220" customWidth="1"/>
    <col min="1543" max="1543" width="13.875" style="220" customWidth="1"/>
    <col min="1544" max="1544" width="11.625" style="220" customWidth="1"/>
    <col min="1545" max="1545" width="11.50390625" style="220" customWidth="1"/>
    <col min="1546" max="1546" width="11.00390625" style="220" customWidth="1"/>
    <col min="1547" max="1547" width="10.50390625" style="220" customWidth="1"/>
    <col min="1548" max="1548" width="75.375" style="220" customWidth="1"/>
    <col min="1549" max="1549" width="45.375" style="220" customWidth="1"/>
    <col min="1550" max="1792" width="9.125" style="220" customWidth="1"/>
    <col min="1793" max="1793" width="4.50390625" style="220" customWidth="1"/>
    <col min="1794" max="1794" width="11.50390625" style="220" customWidth="1"/>
    <col min="1795" max="1795" width="40.50390625" style="220" customWidth="1"/>
    <col min="1796" max="1796" width="5.50390625" style="220" customWidth="1"/>
    <col min="1797" max="1797" width="8.50390625" style="220" customWidth="1"/>
    <col min="1798" max="1798" width="9.875" style="220" customWidth="1"/>
    <col min="1799" max="1799" width="13.875" style="220" customWidth="1"/>
    <col min="1800" max="1800" width="11.625" style="220" customWidth="1"/>
    <col min="1801" max="1801" width="11.50390625" style="220" customWidth="1"/>
    <col min="1802" max="1802" width="11.00390625" style="220" customWidth="1"/>
    <col min="1803" max="1803" width="10.50390625" style="220" customWidth="1"/>
    <col min="1804" max="1804" width="75.375" style="220" customWidth="1"/>
    <col min="1805" max="1805" width="45.375" style="220" customWidth="1"/>
    <col min="1806" max="2048" width="9.125" style="220" customWidth="1"/>
    <col min="2049" max="2049" width="4.50390625" style="220" customWidth="1"/>
    <col min="2050" max="2050" width="11.50390625" style="220" customWidth="1"/>
    <col min="2051" max="2051" width="40.50390625" style="220" customWidth="1"/>
    <col min="2052" max="2052" width="5.50390625" style="220" customWidth="1"/>
    <col min="2053" max="2053" width="8.50390625" style="220" customWidth="1"/>
    <col min="2054" max="2054" width="9.875" style="220" customWidth="1"/>
    <col min="2055" max="2055" width="13.875" style="220" customWidth="1"/>
    <col min="2056" max="2056" width="11.625" style="220" customWidth="1"/>
    <col min="2057" max="2057" width="11.50390625" style="220" customWidth="1"/>
    <col min="2058" max="2058" width="11.00390625" style="220" customWidth="1"/>
    <col min="2059" max="2059" width="10.50390625" style="220" customWidth="1"/>
    <col min="2060" max="2060" width="75.375" style="220" customWidth="1"/>
    <col min="2061" max="2061" width="45.375" style="220" customWidth="1"/>
    <col min="2062" max="2304" width="9.125" style="220" customWidth="1"/>
    <col min="2305" max="2305" width="4.50390625" style="220" customWidth="1"/>
    <col min="2306" max="2306" width="11.50390625" style="220" customWidth="1"/>
    <col min="2307" max="2307" width="40.50390625" style="220" customWidth="1"/>
    <col min="2308" max="2308" width="5.50390625" style="220" customWidth="1"/>
    <col min="2309" max="2309" width="8.50390625" style="220" customWidth="1"/>
    <col min="2310" max="2310" width="9.875" style="220" customWidth="1"/>
    <col min="2311" max="2311" width="13.875" style="220" customWidth="1"/>
    <col min="2312" max="2312" width="11.625" style="220" customWidth="1"/>
    <col min="2313" max="2313" width="11.50390625" style="220" customWidth="1"/>
    <col min="2314" max="2314" width="11.00390625" style="220" customWidth="1"/>
    <col min="2315" max="2315" width="10.50390625" style="220" customWidth="1"/>
    <col min="2316" max="2316" width="75.375" style="220" customWidth="1"/>
    <col min="2317" max="2317" width="45.375" style="220" customWidth="1"/>
    <col min="2318" max="2560" width="9.125" style="220" customWidth="1"/>
    <col min="2561" max="2561" width="4.50390625" style="220" customWidth="1"/>
    <col min="2562" max="2562" width="11.50390625" style="220" customWidth="1"/>
    <col min="2563" max="2563" width="40.50390625" style="220" customWidth="1"/>
    <col min="2564" max="2564" width="5.50390625" style="220" customWidth="1"/>
    <col min="2565" max="2565" width="8.50390625" style="220" customWidth="1"/>
    <col min="2566" max="2566" width="9.875" style="220" customWidth="1"/>
    <col min="2567" max="2567" width="13.875" style="220" customWidth="1"/>
    <col min="2568" max="2568" width="11.625" style="220" customWidth="1"/>
    <col min="2569" max="2569" width="11.50390625" style="220" customWidth="1"/>
    <col min="2570" max="2570" width="11.00390625" style="220" customWidth="1"/>
    <col min="2571" max="2571" width="10.50390625" style="220" customWidth="1"/>
    <col min="2572" max="2572" width="75.375" style="220" customWidth="1"/>
    <col min="2573" max="2573" width="45.375" style="220" customWidth="1"/>
    <col min="2574" max="2816" width="9.125" style="220" customWidth="1"/>
    <col min="2817" max="2817" width="4.50390625" style="220" customWidth="1"/>
    <col min="2818" max="2818" width="11.50390625" style="220" customWidth="1"/>
    <col min="2819" max="2819" width="40.50390625" style="220" customWidth="1"/>
    <col min="2820" max="2820" width="5.50390625" style="220" customWidth="1"/>
    <col min="2821" max="2821" width="8.50390625" style="220" customWidth="1"/>
    <col min="2822" max="2822" width="9.875" style="220" customWidth="1"/>
    <col min="2823" max="2823" width="13.875" style="220" customWidth="1"/>
    <col min="2824" max="2824" width="11.625" style="220" customWidth="1"/>
    <col min="2825" max="2825" width="11.50390625" style="220" customWidth="1"/>
    <col min="2826" max="2826" width="11.00390625" style="220" customWidth="1"/>
    <col min="2827" max="2827" width="10.50390625" style="220" customWidth="1"/>
    <col min="2828" max="2828" width="75.375" style="220" customWidth="1"/>
    <col min="2829" max="2829" width="45.375" style="220" customWidth="1"/>
    <col min="2830" max="3072" width="9.125" style="220" customWidth="1"/>
    <col min="3073" max="3073" width="4.50390625" style="220" customWidth="1"/>
    <col min="3074" max="3074" width="11.50390625" style="220" customWidth="1"/>
    <col min="3075" max="3075" width="40.50390625" style="220" customWidth="1"/>
    <col min="3076" max="3076" width="5.50390625" style="220" customWidth="1"/>
    <col min="3077" max="3077" width="8.50390625" style="220" customWidth="1"/>
    <col min="3078" max="3078" width="9.875" style="220" customWidth="1"/>
    <col min="3079" max="3079" width="13.875" style="220" customWidth="1"/>
    <col min="3080" max="3080" width="11.625" style="220" customWidth="1"/>
    <col min="3081" max="3081" width="11.50390625" style="220" customWidth="1"/>
    <col min="3082" max="3082" width="11.00390625" style="220" customWidth="1"/>
    <col min="3083" max="3083" width="10.50390625" style="220" customWidth="1"/>
    <col min="3084" max="3084" width="75.375" style="220" customWidth="1"/>
    <col min="3085" max="3085" width="45.375" style="220" customWidth="1"/>
    <col min="3086" max="3328" width="9.125" style="220" customWidth="1"/>
    <col min="3329" max="3329" width="4.50390625" style="220" customWidth="1"/>
    <col min="3330" max="3330" width="11.50390625" style="220" customWidth="1"/>
    <col min="3331" max="3331" width="40.50390625" style="220" customWidth="1"/>
    <col min="3332" max="3332" width="5.50390625" style="220" customWidth="1"/>
    <col min="3333" max="3333" width="8.50390625" style="220" customWidth="1"/>
    <col min="3334" max="3334" width="9.875" style="220" customWidth="1"/>
    <col min="3335" max="3335" width="13.875" style="220" customWidth="1"/>
    <col min="3336" max="3336" width="11.625" style="220" customWidth="1"/>
    <col min="3337" max="3337" width="11.50390625" style="220" customWidth="1"/>
    <col min="3338" max="3338" width="11.00390625" style="220" customWidth="1"/>
    <col min="3339" max="3339" width="10.50390625" style="220" customWidth="1"/>
    <col min="3340" max="3340" width="75.375" style="220" customWidth="1"/>
    <col min="3341" max="3341" width="45.375" style="220" customWidth="1"/>
    <col min="3342" max="3584" width="9.125" style="220" customWidth="1"/>
    <col min="3585" max="3585" width="4.50390625" style="220" customWidth="1"/>
    <col min="3586" max="3586" width="11.50390625" style="220" customWidth="1"/>
    <col min="3587" max="3587" width="40.50390625" style="220" customWidth="1"/>
    <col min="3588" max="3588" width="5.50390625" style="220" customWidth="1"/>
    <col min="3589" max="3589" width="8.50390625" style="220" customWidth="1"/>
    <col min="3590" max="3590" width="9.875" style="220" customWidth="1"/>
    <col min="3591" max="3591" width="13.875" style="220" customWidth="1"/>
    <col min="3592" max="3592" width="11.625" style="220" customWidth="1"/>
    <col min="3593" max="3593" width="11.50390625" style="220" customWidth="1"/>
    <col min="3594" max="3594" width="11.00390625" style="220" customWidth="1"/>
    <col min="3595" max="3595" width="10.50390625" style="220" customWidth="1"/>
    <col min="3596" max="3596" width="75.375" style="220" customWidth="1"/>
    <col min="3597" max="3597" width="45.375" style="220" customWidth="1"/>
    <col min="3598" max="3840" width="9.125" style="220" customWidth="1"/>
    <col min="3841" max="3841" width="4.50390625" style="220" customWidth="1"/>
    <col min="3842" max="3842" width="11.50390625" style="220" customWidth="1"/>
    <col min="3843" max="3843" width="40.50390625" style="220" customWidth="1"/>
    <col min="3844" max="3844" width="5.50390625" style="220" customWidth="1"/>
    <col min="3845" max="3845" width="8.50390625" style="220" customWidth="1"/>
    <col min="3846" max="3846" width="9.875" style="220" customWidth="1"/>
    <col min="3847" max="3847" width="13.875" style="220" customWidth="1"/>
    <col min="3848" max="3848" width="11.625" style="220" customWidth="1"/>
    <col min="3849" max="3849" width="11.50390625" style="220" customWidth="1"/>
    <col min="3850" max="3850" width="11.00390625" style="220" customWidth="1"/>
    <col min="3851" max="3851" width="10.50390625" style="220" customWidth="1"/>
    <col min="3852" max="3852" width="75.375" style="220" customWidth="1"/>
    <col min="3853" max="3853" width="45.375" style="220" customWidth="1"/>
    <col min="3854" max="4096" width="9.125" style="220" customWidth="1"/>
    <col min="4097" max="4097" width="4.50390625" style="220" customWidth="1"/>
    <col min="4098" max="4098" width="11.50390625" style="220" customWidth="1"/>
    <col min="4099" max="4099" width="40.50390625" style="220" customWidth="1"/>
    <col min="4100" max="4100" width="5.50390625" style="220" customWidth="1"/>
    <col min="4101" max="4101" width="8.50390625" style="220" customWidth="1"/>
    <col min="4102" max="4102" width="9.875" style="220" customWidth="1"/>
    <col min="4103" max="4103" width="13.875" style="220" customWidth="1"/>
    <col min="4104" max="4104" width="11.625" style="220" customWidth="1"/>
    <col min="4105" max="4105" width="11.50390625" style="220" customWidth="1"/>
    <col min="4106" max="4106" width="11.00390625" style="220" customWidth="1"/>
    <col min="4107" max="4107" width="10.50390625" style="220" customWidth="1"/>
    <col min="4108" max="4108" width="75.375" style="220" customWidth="1"/>
    <col min="4109" max="4109" width="45.375" style="220" customWidth="1"/>
    <col min="4110" max="4352" width="9.125" style="220" customWidth="1"/>
    <col min="4353" max="4353" width="4.50390625" style="220" customWidth="1"/>
    <col min="4354" max="4354" width="11.50390625" style="220" customWidth="1"/>
    <col min="4355" max="4355" width="40.50390625" style="220" customWidth="1"/>
    <col min="4356" max="4356" width="5.50390625" style="220" customWidth="1"/>
    <col min="4357" max="4357" width="8.50390625" style="220" customWidth="1"/>
    <col min="4358" max="4358" width="9.875" style="220" customWidth="1"/>
    <col min="4359" max="4359" width="13.875" style="220" customWidth="1"/>
    <col min="4360" max="4360" width="11.625" style="220" customWidth="1"/>
    <col min="4361" max="4361" width="11.50390625" style="220" customWidth="1"/>
    <col min="4362" max="4362" width="11.00390625" style="220" customWidth="1"/>
    <col min="4363" max="4363" width="10.50390625" style="220" customWidth="1"/>
    <col min="4364" max="4364" width="75.375" style="220" customWidth="1"/>
    <col min="4365" max="4365" width="45.375" style="220" customWidth="1"/>
    <col min="4366" max="4608" width="9.125" style="220" customWidth="1"/>
    <col min="4609" max="4609" width="4.50390625" style="220" customWidth="1"/>
    <col min="4610" max="4610" width="11.50390625" style="220" customWidth="1"/>
    <col min="4611" max="4611" width="40.50390625" style="220" customWidth="1"/>
    <col min="4612" max="4612" width="5.50390625" style="220" customWidth="1"/>
    <col min="4613" max="4613" width="8.50390625" style="220" customWidth="1"/>
    <col min="4614" max="4614" width="9.875" style="220" customWidth="1"/>
    <col min="4615" max="4615" width="13.875" style="220" customWidth="1"/>
    <col min="4616" max="4616" width="11.625" style="220" customWidth="1"/>
    <col min="4617" max="4617" width="11.50390625" style="220" customWidth="1"/>
    <col min="4618" max="4618" width="11.00390625" style="220" customWidth="1"/>
    <col min="4619" max="4619" width="10.50390625" style="220" customWidth="1"/>
    <col min="4620" max="4620" width="75.375" style="220" customWidth="1"/>
    <col min="4621" max="4621" width="45.375" style="220" customWidth="1"/>
    <col min="4622" max="4864" width="9.125" style="220" customWidth="1"/>
    <col min="4865" max="4865" width="4.50390625" style="220" customWidth="1"/>
    <col min="4866" max="4866" width="11.50390625" style="220" customWidth="1"/>
    <col min="4867" max="4867" width="40.50390625" style="220" customWidth="1"/>
    <col min="4868" max="4868" width="5.50390625" style="220" customWidth="1"/>
    <col min="4869" max="4869" width="8.50390625" style="220" customWidth="1"/>
    <col min="4870" max="4870" width="9.875" style="220" customWidth="1"/>
    <col min="4871" max="4871" width="13.875" style="220" customWidth="1"/>
    <col min="4872" max="4872" width="11.625" style="220" customWidth="1"/>
    <col min="4873" max="4873" width="11.50390625" style="220" customWidth="1"/>
    <col min="4874" max="4874" width="11.00390625" style="220" customWidth="1"/>
    <col min="4875" max="4875" width="10.50390625" style="220" customWidth="1"/>
    <col min="4876" max="4876" width="75.375" style="220" customWidth="1"/>
    <col min="4877" max="4877" width="45.375" style="220" customWidth="1"/>
    <col min="4878" max="5120" width="9.125" style="220" customWidth="1"/>
    <col min="5121" max="5121" width="4.50390625" style="220" customWidth="1"/>
    <col min="5122" max="5122" width="11.50390625" style="220" customWidth="1"/>
    <col min="5123" max="5123" width="40.50390625" style="220" customWidth="1"/>
    <col min="5124" max="5124" width="5.50390625" style="220" customWidth="1"/>
    <col min="5125" max="5125" width="8.50390625" style="220" customWidth="1"/>
    <col min="5126" max="5126" width="9.875" style="220" customWidth="1"/>
    <col min="5127" max="5127" width="13.875" style="220" customWidth="1"/>
    <col min="5128" max="5128" width="11.625" style="220" customWidth="1"/>
    <col min="5129" max="5129" width="11.50390625" style="220" customWidth="1"/>
    <col min="5130" max="5130" width="11.00390625" style="220" customWidth="1"/>
    <col min="5131" max="5131" width="10.50390625" style="220" customWidth="1"/>
    <col min="5132" max="5132" width="75.375" style="220" customWidth="1"/>
    <col min="5133" max="5133" width="45.375" style="220" customWidth="1"/>
    <col min="5134" max="5376" width="9.125" style="220" customWidth="1"/>
    <col min="5377" max="5377" width="4.50390625" style="220" customWidth="1"/>
    <col min="5378" max="5378" width="11.50390625" style="220" customWidth="1"/>
    <col min="5379" max="5379" width="40.50390625" style="220" customWidth="1"/>
    <col min="5380" max="5380" width="5.50390625" style="220" customWidth="1"/>
    <col min="5381" max="5381" width="8.50390625" style="220" customWidth="1"/>
    <col min="5382" max="5382" width="9.875" style="220" customWidth="1"/>
    <col min="5383" max="5383" width="13.875" style="220" customWidth="1"/>
    <col min="5384" max="5384" width="11.625" style="220" customWidth="1"/>
    <col min="5385" max="5385" width="11.50390625" style="220" customWidth="1"/>
    <col min="5386" max="5386" width="11.00390625" style="220" customWidth="1"/>
    <col min="5387" max="5387" width="10.50390625" style="220" customWidth="1"/>
    <col min="5388" max="5388" width="75.375" style="220" customWidth="1"/>
    <col min="5389" max="5389" width="45.375" style="220" customWidth="1"/>
    <col min="5390" max="5632" width="9.125" style="220" customWidth="1"/>
    <col min="5633" max="5633" width="4.50390625" style="220" customWidth="1"/>
    <col min="5634" max="5634" width="11.50390625" style="220" customWidth="1"/>
    <col min="5635" max="5635" width="40.50390625" style="220" customWidth="1"/>
    <col min="5636" max="5636" width="5.50390625" style="220" customWidth="1"/>
    <col min="5637" max="5637" width="8.50390625" style="220" customWidth="1"/>
    <col min="5638" max="5638" width="9.875" style="220" customWidth="1"/>
    <col min="5639" max="5639" width="13.875" style="220" customWidth="1"/>
    <col min="5640" max="5640" width="11.625" style="220" customWidth="1"/>
    <col min="5641" max="5641" width="11.50390625" style="220" customWidth="1"/>
    <col min="5642" max="5642" width="11.00390625" style="220" customWidth="1"/>
    <col min="5643" max="5643" width="10.50390625" style="220" customWidth="1"/>
    <col min="5644" max="5644" width="75.375" style="220" customWidth="1"/>
    <col min="5645" max="5645" width="45.375" style="220" customWidth="1"/>
    <col min="5646" max="5888" width="9.125" style="220" customWidth="1"/>
    <col min="5889" max="5889" width="4.50390625" style="220" customWidth="1"/>
    <col min="5890" max="5890" width="11.50390625" style="220" customWidth="1"/>
    <col min="5891" max="5891" width="40.50390625" style="220" customWidth="1"/>
    <col min="5892" max="5892" width="5.50390625" style="220" customWidth="1"/>
    <col min="5893" max="5893" width="8.50390625" style="220" customWidth="1"/>
    <col min="5894" max="5894" width="9.875" style="220" customWidth="1"/>
    <col min="5895" max="5895" width="13.875" style="220" customWidth="1"/>
    <col min="5896" max="5896" width="11.625" style="220" customWidth="1"/>
    <col min="5897" max="5897" width="11.50390625" style="220" customWidth="1"/>
    <col min="5898" max="5898" width="11.00390625" style="220" customWidth="1"/>
    <col min="5899" max="5899" width="10.50390625" style="220" customWidth="1"/>
    <col min="5900" max="5900" width="75.375" style="220" customWidth="1"/>
    <col min="5901" max="5901" width="45.375" style="220" customWidth="1"/>
    <col min="5902" max="6144" width="9.125" style="220" customWidth="1"/>
    <col min="6145" max="6145" width="4.50390625" style="220" customWidth="1"/>
    <col min="6146" max="6146" width="11.50390625" style="220" customWidth="1"/>
    <col min="6147" max="6147" width="40.50390625" style="220" customWidth="1"/>
    <col min="6148" max="6148" width="5.50390625" style="220" customWidth="1"/>
    <col min="6149" max="6149" width="8.50390625" style="220" customWidth="1"/>
    <col min="6150" max="6150" width="9.875" style="220" customWidth="1"/>
    <col min="6151" max="6151" width="13.875" style="220" customWidth="1"/>
    <col min="6152" max="6152" width="11.625" style="220" customWidth="1"/>
    <col min="6153" max="6153" width="11.50390625" style="220" customWidth="1"/>
    <col min="6154" max="6154" width="11.00390625" style="220" customWidth="1"/>
    <col min="6155" max="6155" width="10.50390625" style="220" customWidth="1"/>
    <col min="6156" max="6156" width="75.375" style="220" customWidth="1"/>
    <col min="6157" max="6157" width="45.375" style="220" customWidth="1"/>
    <col min="6158" max="6400" width="9.125" style="220" customWidth="1"/>
    <col min="6401" max="6401" width="4.50390625" style="220" customWidth="1"/>
    <col min="6402" max="6402" width="11.50390625" style="220" customWidth="1"/>
    <col min="6403" max="6403" width="40.50390625" style="220" customWidth="1"/>
    <col min="6404" max="6404" width="5.50390625" style="220" customWidth="1"/>
    <col min="6405" max="6405" width="8.50390625" style="220" customWidth="1"/>
    <col min="6406" max="6406" width="9.875" style="220" customWidth="1"/>
    <col min="6407" max="6407" width="13.875" style="220" customWidth="1"/>
    <col min="6408" max="6408" width="11.625" style="220" customWidth="1"/>
    <col min="6409" max="6409" width="11.50390625" style="220" customWidth="1"/>
    <col min="6410" max="6410" width="11.00390625" style="220" customWidth="1"/>
    <col min="6411" max="6411" width="10.50390625" style="220" customWidth="1"/>
    <col min="6412" max="6412" width="75.375" style="220" customWidth="1"/>
    <col min="6413" max="6413" width="45.375" style="220" customWidth="1"/>
    <col min="6414" max="6656" width="9.125" style="220" customWidth="1"/>
    <col min="6657" max="6657" width="4.50390625" style="220" customWidth="1"/>
    <col min="6658" max="6658" width="11.50390625" style="220" customWidth="1"/>
    <col min="6659" max="6659" width="40.50390625" style="220" customWidth="1"/>
    <col min="6660" max="6660" width="5.50390625" style="220" customWidth="1"/>
    <col min="6661" max="6661" width="8.50390625" style="220" customWidth="1"/>
    <col min="6662" max="6662" width="9.875" style="220" customWidth="1"/>
    <col min="6663" max="6663" width="13.875" style="220" customWidth="1"/>
    <col min="6664" max="6664" width="11.625" style="220" customWidth="1"/>
    <col min="6665" max="6665" width="11.50390625" style="220" customWidth="1"/>
    <col min="6666" max="6666" width="11.00390625" style="220" customWidth="1"/>
    <col min="6667" max="6667" width="10.50390625" style="220" customWidth="1"/>
    <col min="6668" max="6668" width="75.375" style="220" customWidth="1"/>
    <col min="6669" max="6669" width="45.375" style="220" customWidth="1"/>
    <col min="6670" max="6912" width="9.125" style="220" customWidth="1"/>
    <col min="6913" max="6913" width="4.50390625" style="220" customWidth="1"/>
    <col min="6914" max="6914" width="11.50390625" style="220" customWidth="1"/>
    <col min="6915" max="6915" width="40.50390625" style="220" customWidth="1"/>
    <col min="6916" max="6916" width="5.50390625" style="220" customWidth="1"/>
    <col min="6917" max="6917" width="8.50390625" style="220" customWidth="1"/>
    <col min="6918" max="6918" width="9.875" style="220" customWidth="1"/>
    <col min="6919" max="6919" width="13.875" style="220" customWidth="1"/>
    <col min="6920" max="6920" width="11.625" style="220" customWidth="1"/>
    <col min="6921" max="6921" width="11.50390625" style="220" customWidth="1"/>
    <col min="6922" max="6922" width="11.00390625" style="220" customWidth="1"/>
    <col min="6923" max="6923" width="10.50390625" style="220" customWidth="1"/>
    <col min="6924" max="6924" width="75.375" style="220" customWidth="1"/>
    <col min="6925" max="6925" width="45.375" style="220" customWidth="1"/>
    <col min="6926" max="7168" width="9.125" style="220" customWidth="1"/>
    <col min="7169" max="7169" width="4.50390625" style="220" customWidth="1"/>
    <col min="7170" max="7170" width="11.50390625" style="220" customWidth="1"/>
    <col min="7171" max="7171" width="40.50390625" style="220" customWidth="1"/>
    <col min="7172" max="7172" width="5.50390625" style="220" customWidth="1"/>
    <col min="7173" max="7173" width="8.50390625" style="220" customWidth="1"/>
    <col min="7174" max="7174" width="9.875" style="220" customWidth="1"/>
    <col min="7175" max="7175" width="13.875" style="220" customWidth="1"/>
    <col min="7176" max="7176" width="11.625" style="220" customWidth="1"/>
    <col min="7177" max="7177" width="11.50390625" style="220" customWidth="1"/>
    <col min="7178" max="7178" width="11.00390625" style="220" customWidth="1"/>
    <col min="7179" max="7179" width="10.50390625" style="220" customWidth="1"/>
    <col min="7180" max="7180" width="75.375" style="220" customWidth="1"/>
    <col min="7181" max="7181" width="45.375" style="220" customWidth="1"/>
    <col min="7182" max="7424" width="9.125" style="220" customWidth="1"/>
    <col min="7425" max="7425" width="4.50390625" style="220" customWidth="1"/>
    <col min="7426" max="7426" width="11.50390625" style="220" customWidth="1"/>
    <col min="7427" max="7427" width="40.50390625" style="220" customWidth="1"/>
    <col min="7428" max="7428" width="5.50390625" style="220" customWidth="1"/>
    <col min="7429" max="7429" width="8.50390625" style="220" customWidth="1"/>
    <col min="7430" max="7430" width="9.875" style="220" customWidth="1"/>
    <col min="7431" max="7431" width="13.875" style="220" customWidth="1"/>
    <col min="7432" max="7432" width="11.625" style="220" customWidth="1"/>
    <col min="7433" max="7433" width="11.50390625" style="220" customWidth="1"/>
    <col min="7434" max="7434" width="11.00390625" style="220" customWidth="1"/>
    <col min="7435" max="7435" width="10.50390625" style="220" customWidth="1"/>
    <col min="7436" max="7436" width="75.375" style="220" customWidth="1"/>
    <col min="7437" max="7437" width="45.375" style="220" customWidth="1"/>
    <col min="7438" max="7680" width="9.125" style="220" customWidth="1"/>
    <col min="7681" max="7681" width="4.50390625" style="220" customWidth="1"/>
    <col min="7682" max="7682" width="11.50390625" style="220" customWidth="1"/>
    <col min="7683" max="7683" width="40.50390625" style="220" customWidth="1"/>
    <col min="7684" max="7684" width="5.50390625" style="220" customWidth="1"/>
    <col min="7685" max="7685" width="8.50390625" style="220" customWidth="1"/>
    <col min="7686" max="7686" width="9.875" style="220" customWidth="1"/>
    <col min="7687" max="7687" width="13.875" style="220" customWidth="1"/>
    <col min="7688" max="7688" width="11.625" style="220" customWidth="1"/>
    <col min="7689" max="7689" width="11.50390625" style="220" customWidth="1"/>
    <col min="7690" max="7690" width="11.00390625" style="220" customWidth="1"/>
    <col min="7691" max="7691" width="10.50390625" style="220" customWidth="1"/>
    <col min="7692" max="7692" width="75.375" style="220" customWidth="1"/>
    <col min="7693" max="7693" width="45.375" style="220" customWidth="1"/>
    <col min="7694" max="7936" width="9.125" style="220" customWidth="1"/>
    <col min="7937" max="7937" width="4.50390625" style="220" customWidth="1"/>
    <col min="7938" max="7938" width="11.50390625" style="220" customWidth="1"/>
    <col min="7939" max="7939" width="40.50390625" style="220" customWidth="1"/>
    <col min="7940" max="7940" width="5.50390625" style="220" customWidth="1"/>
    <col min="7941" max="7941" width="8.50390625" style="220" customWidth="1"/>
    <col min="7942" max="7942" width="9.875" style="220" customWidth="1"/>
    <col min="7943" max="7943" width="13.875" style="220" customWidth="1"/>
    <col min="7944" max="7944" width="11.625" style="220" customWidth="1"/>
    <col min="7945" max="7945" width="11.50390625" style="220" customWidth="1"/>
    <col min="7946" max="7946" width="11.00390625" style="220" customWidth="1"/>
    <col min="7947" max="7947" width="10.50390625" style="220" customWidth="1"/>
    <col min="7948" max="7948" width="75.375" style="220" customWidth="1"/>
    <col min="7949" max="7949" width="45.375" style="220" customWidth="1"/>
    <col min="7950" max="8192" width="9.125" style="220" customWidth="1"/>
    <col min="8193" max="8193" width="4.50390625" style="220" customWidth="1"/>
    <col min="8194" max="8194" width="11.50390625" style="220" customWidth="1"/>
    <col min="8195" max="8195" width="40.50390625" style="220" customWidth="1"/>
    <col min="8196" max="8196" width="5.50390625" style="220" customWidth="1"/>
    <col min="8197" max="8197" width="8.50390625" style="220" customWidth="1"/>
    <col min="8198" max="8198" width="9.875" style="220" customWidth="1"/>
    <col min="8199" max="8199" width="13.875" style="220" customWidth="1"/>
    <col min="8200" max="8200" width="11.625" style="220" customWidth="1"/>
    <col min="8201" max="8201" width="11.50390625" style="220" customWidth="1"/>
    <col min="8202" max="8202" width="11.00390625" style="220" customWidth="1"/>
    <col min="8203" max="8203" width="10.50390625" style="220" customWidth="1"/>
    <col min="8204" max="8204" width="75.375" style="220" customWidth="1"/>
    <col min="8205" max="8205" width="45.375" style="220" customWidth="1"/>
    <col min="8206" max="8448" width="9.125" style="220" customWidth="1"/>
    <col min="8449" max="8449" width="4.50390625" style="220" customWidth="1"/>
    <col min="8450" max="8450" width="11.50390625" style="220" customWidth="1"/>
    <col min="8451" max="8451" width="40.50390625" style="220" customWidth="1"/>
    <col min="8452" max="8452" width="5.50390625" style="220" customWidth="1"/>
    <col min="8453" max="8453" width="8.50390625" style="220" customWidth="1"/>
    <col min="8454" max="8454" width="9.875" style="220" customWidth="1"/>
    <col min="8455" max="8455" width="13.875" style="220" customWidth="1"/>
    <col min="8456" max="8456" width="11.625" style="220" customWidth="1"/>
    <col min="8457" max="8457" width="11.50390625" style="220" customWidth="1"/>
    <col min="8458" max="8458" width="11.00390625" style="220" customWidth="1"/>
    <col min="8459" max="8459" width="10.50390625" style="220" customWidth="1"/>
    <col min="8460" max="8460" width="75.375" style="220" customWidth="1"/>
    <col min="8461" max="8461" width="45.375" style="220" customWidth="1"/>
    <col min="8462" max="8704" width="9.125" style="220" customWidth="1"/>
    <col min="8705" max="8705" width="4.50390625" style="220" customWidth="1"/>
    <col min="8706" max="8706" width="11.50390625" style="220" customWidth="1"/>
    <col min="8707" max="8707" width="40.50390625" style="220" customWidth="1"/>
    <col min="8708" max="8708" width="5.50390625" style="220" customWidth="1"/>
    <col min="8709" max="8709" width="8.50390625" style="220" customWidth="1"/>
    <col min="8710" max="8710" width="9.875" style="220" customWidth="1"/>
    <col min="8711" max="8711" width="13.875" style="220" customWidth="1"/>
    <col min="8712" max="8712" width="11.625" style="220" customWidth="1"/>
    <col min="8713" max="8713" width="11.50390625" style="220" customWidth="1"/>
    <col min="8714" max="8714" width="11.00390625" style="220" customWidth="1"/>
    <col min="8715" max="8715" width="10.50390625" style="220" customWidth="1"/>
    <col min="8716" max="8716" width="75.375" style="220" customWidth="1"/>
    <col min="8717" max="8717" width="45.375" style="220" customWidth="1"/>
    <col min="8718" max="8960" width="9.125" style="220" customWidth="1"/>
    <col min="8961" max="8961" width="4.50390625" style="220" customWidth="1"/>
    <col min="8962" max="8962" width="11.50390625" style="220" customWidth="1"/>
    <col min="8963" max="8963" width="40.50390625" style="220" customWidth="1"/>
    <col min="8964" max="8964" width="5.50390625" style="220" customWidth="1"/>
    <col min="8965" max="8965" width="8.50390625" style="220" customWidth="1"/>
    <col min="8966" max="8966" width="9.875" style="220" customWidth="1"/>
    <col min="8967" max="8967" width="13.875" style="220" customWidth="1"/>
    <col min="8968" max="8968" width="11.625" style="220" customWidth="1"/>
    <col min="8969" max="8969" width="11.50390625" style="220" customWidth="1"/>
    <col min="8970" max="8970" width="11.00390625" style="220" customWidth="1"/>
    <col min="8971" max="8971" width="10.50390625" style="220" customWidth="1"/>
    <col min="8972" max="8972" width="75.375" style="220" customWidth="1"/>
    <col min="8973" max="8973" width="45.375" style="220" customWidth="1"/>
    <col min="8974" max="9216" width="9.125" style="220" customWidth="1"/>
    <col min="9217" max="9217" width="4.50390625" style="220" customWidth="1"/>
    <col min="9218" max="9218" width="11.50390625" style="220" customWidth="1"/>
    <col min="9219" max="9219" width="40.50390625" style="220" customWidth="1"/>
    <col min="9220" max="9220" width="5.50390625" style="220" customWidth="1"/>
    <col min="9221" max="9221" width="8.50390625" style="220" customWidth="1"/>
    <col min="9222" max="9222" width="9.875" style="220" customWidth="1"/>
    <col min="9223" max="9223" width="13.875" style="220" customWidth="1"/>
    <col min="9224" max="9224" width="11.625" style="220" customWidth="1"/>
    <col min="9225" max="9225" width="11.50390625" style="220" customWidth="1"/>
    <col min="9226" max="9226" width="11.00390625" style="220" customWidth="1"/>
    <col min="9227" max="9227" width="10.50390625" style="220" customWidth="1"/>
    <col min="9228" max="9228" width="75.375" style="220" customWidth="1"/>
    <col min="9229" max="9229" width="45.375" style="220" customWidth="1"/>
    <col min="9230" max="9472" width="9.125" style="220" customWidth="1"/>
    <col min="9473" max="9473" width="4.50390625" style="220" customWidth="1"/>
    <col min="9474" max="9474" width="11.50390625" style="220" customWidth="1"/>
    <col min="9475" max="9475" width="40.50390625" style="220" customWidth="1"/>
    <col min="9476" max="9476" width="5.50390625" style="220" customWidth="1"/>
    <col min="9477" max="9477" width="8.50390625" style="220" customWidth="1"/>
    <col min="9478" max="9478" width="9.875" style="220" customWidth="1"/>
    <col min="9479" max="9479" width="13.875" style="220" customWidth="1"/>
    <col min="9480" max="9480" width="11.625" style="220" customWidth="1"/>
    <col min="9481" max="9481" width="11.50390625" style="220" customWidth="1"/>
    <col min="9482" max="9482" width="11.00390625" style="220" customWidth="1"/>
    <col min="9483" max="9483" width="10.50390625" style="220" customWidth="1"/>
    <col min="9484" max="9484" width="75.375" style="220" customWidth="1"/>
    <col min="9485" max="9485" width="45.375" style="220" customWidth="1"/>
    <col min="9486" max="9728" width="9.125" style="220" customWidth="1"/>
    <col min="9729" max="9729" width="4.50390625" style="220" customWidth="1"/>
    <col min="9730" max="9730" width="11.50390625" style="220" customWidth="1"/>
    <col min="9731" max="9731" width="40.50390625" style="220" customWidth="1"/>
    <col min="9732" max="9732" width="5.50390625" style="220" customWidth="1"/>
    <col min="9733" max="9733" width="8.50390625" style="220" customWidth="1"/>
    <col min="9734" max="9734" width="9.875" style="220" customWidth="1"/>
    <col min="9735" max="9735" width="13.875" style="220" customWidth="1"/>
    <col min="9736" max="9736" width="11.625" style="220" customWidth="1"/>
    <col min="9737" max="9737" width="11.50390625" style="220" customWidth="1"/>
    <col min="9738" max="9738" width="11.00390625" style="220" customWidth="1"/>
    <col min="9739" max="9739" width="10.50390625" style="220" customWidth="1"/>
    <col min="9740" max="9740" width="75.375" style="220" customWidth="1"/>
    <col min="9741" max="9741" width="45.375" style="220" customWidth="1"/>
    <col min="9742" max="9984" width="9.125" style="220" customWidth="1"/>
    <col min="9985" max="9985" width="4.50390625" style="220" customWidth="1"/>
    <col min="9986" max="9986" width="11.50390625" style="220" customWidth="1"/>
    <col min="9987" max="9987" width="40.50390625" style="220" customWidth="1"/>
    <col min="9988" max="9988" width="5.50390625" style="220" customWidth="1"/>
    <col min="9989" max="9989" width="8.50390625" style="220" customWidth="1"/>
    <col min="9990" max="9990" width="9.875" style="220" customWidth="1"/>
    <col min="9991" max="9991" width="13.875" style="220" customWidth="1"/>
    <col min="9992" max="9992" width="11.625" style="220" customWidth="1"/>
    <col min="9993" max="9993" width="11.50390625" style="220" customWidth="1"/>
    <col min="9994" max="9994" width="11.00390625" style="220" customWidth="1"/>
    <col min="9995" max="9995" width="10.50390625" style="220" customWidth="1"/>
    <col min="9996" max="9996" width="75.375" style="220" customWidth="1"/>
    <col min="9997" max="9997" width="45.375" style="220" customWidth="1"/>
    <col min="9998" max="10240" width="9.125" style="220" customWidth="1"/>
    <col min="10241" max="10241" width="4.50390625" style="220" customWidth="1"/>
    <col min="10242" max="10242" width="11.50390625" style="220" customWidth="1"/>
    <col min="10243" max="10243" width="40.50390625" style="220" customWidth="1"/>
    <col min="10244" max="10244" width="5.50390625" style="220" customWidth="1"/>
    <col min="10245" max="10245" width="8.50390625" style="220" customWidth="1"/>
    <col min="10246" max="10246" width="9.875" style="220" customWidth="1"/>
    <col min="10247" max="10247" width="13.875" style="220" customWidth="1"/>
    <col min="10248" max="10248" width="11.625" style="220" customWidth="1"/>
    <col min="10249" max="10249" width="11.50390625" style="220" customWidth="1"/>
    <col min="10250" max="10250" width="11.00390625" style="220" customWidth="1"/>
    <col min="10251" max="10251" width="10.50390625" style="220" customWidth="1"/>
    <col min="10252" max="10252" width="75.375" style="220" customWidth="1"/>
    <col min="10253" max="10253" width="45.375" style="220" customWidth="1"/>
    <col min="10254" max="10496" width="9.125" style="220" customWidth="1"/>
    <col min="10497" max="10497" width="4.50390625" style="220" customWidth="1"/>
    <col min="10498" max="10498" width="11.50390625" style="220" customWidth="1"/>
    <col min="10499" max="10499" width="40.50390625" style="220" customWidth="1"/>
    <col min="10500" max="10500" width="5.50390625" style="220" customWidth="1"/>
    <col min="10501" max="10501" width="8.50390625" style="220" customWidth="1"/>
    <col min="10502" max="10502" width="9.875" style="220" customWidth="1"/>
    <col min="10503" max="10503" width="13.875" style="220" customWidth="1"/>
    <col min="10504" max="10504" width="11.625" style="220" customWidth="1"/>
    <col min="10505" max="10505" width="11.50390625" style="220" customWidth="1"/>
    <col min="10506" max="10506" width="11.00390625" style="220" customWidth="1"/>
    <col min="10507" max="10507" width="10.50390625" style="220" customWidth="1"/>
    <col min="10508" max="10508" width="75.375" style="220" customWidth="1"/>
    <col min="10509" max="10509" width="45.375" style="220" customWidth="1"/>
    <col min="10510" max="10752" width="9.125" style="220" customWidth="1"/>
    <col min="10753" max="10753" width="4.50390625" style="220" customWidth="1"/>
    <col min="10754" max="10754" width="11.50390625" style="220" customWidth="1"/>
    <col min="10755" max="10755" width="40.50390625" style="220" customWidth="1"/>
    <col min="10756" max="10756" width="5.50390625" style="220" customWidth="1"/>
    <col min="10757" max="10757" width="8.50390625" style="220" customWidth="1"/>
    <col min="10758" max="10758" width="9.875" style="220" customWidth="1"/>
    <col min="10759" max="10759" width="13.875" style="220" customWidth="1"/>
    <col min="10760" max="10760" width="11.625" style="220" customWidth="1"/>
    <col min="10761" max="10761" width="11.50390625" style="220" customWidth="1"/>
    <col min="10762" max="10762" width="11.00390625" style="220" customWidth="1"/>
    <col min="10763" max="10763" width="10.50390625" style="220" customWidth="1"/>
    <col min="10764" max="10764" width="75.375" style="220" customWidth="1"/>
    <col min="10765" max="10765" width="45.375" style="220" customWidth="1"/>
    <col min="10766" max="11008" width="9.125" style="220" customWidth="1"/>
    <col min="11009" max="11009" width="4.50390625" style="220" customWidth="1"/>
    <col min="11010" max="11010" width="11.50390625" style="220" customWidth="1"/>
    <col min="11011" max="11011" width="40.50390625" style="220" customWidth="1"/>
    <col min="11012" max="11012" width="5.50390625" style="220" customWidth="1"/>
    <col min="11013" max="11013" width="8.50390625" style="220" customWidth="1"/>
    <col min="11014" max="11014" width="9.875" style="220" customWidth="1"/>
    <col min="11015" max="11015" width="13.875" style="220" customWidth="1"/>
    <col min="11016" max="11016" width="11.625" style="220" customWidth="1"/>
    <col min="11017" max="11017" width="11.50390625" style="220" customWidth="1"/>
    <col min="11018" max="11018" width="11.00390625" style="220" customWidth="1"/>
    <col min="11019" max="11019" width="10.50390625" style="220" customWidth="1"/>
    <col min="11020" max="11020" width="75.375" style="220" customWidth="1"/>
    <col min="11021" max="11021" width="45.375" style="220" customWidth="1"/>
    <col min="11022" max="11264" width="9.125" style="220" customWidth="1"/>
    <col min="11265" max="11265" width="4.50390625" style="220" customWidth="1"/>
    <col min="11266" max="11266" width="11.50390625" style="220" customWidth="1"/>
    <col min="11267" max="11267" width="40.50390625" style="220" customWidth="1"/>
    <col min="11268" max="11268" width="5.50390625" style="220" customWidth="1"/>
    <col min="11269" max="11269" width="8.50390625" style="220" customWidth="1"/>
    <col min="11270" max="11270" width="9.875" style="220" customWidth="1"/>
    <col min="11271" max="11271" width="13.875" style="220" customWidth="1"/>
    <col min="11272" max="11272" width="11.625" style="220" customWidth="1"/>
    <col min="11273" max="11273" width="11.50390625" style="220" customWidth="1"/>
    <col min="11274" max="11274" width="11.00390625" style="220" customWidth="1"/>
    <col min="11275" max="11275" width="10.50390625" style="220" customWidth="1"/>
    <col min="11276" max="11276" width="75.375" style="220" customWidth="1"/>
    <col min="11277" max="11277" width="45.375" style="220" customWidth="1"/>
    <col min="11278" max="11520" width="9.125" style="220" customWidth="1"/>
    <col min="11521" max="11521" width="4.50390625" style="220" customWidth="1"/>
    <col min="11522" max="11522" width="11.50390625" style="220" customWidth="1"/>
    <col min="11523" max="11523" width="40.50390625" style="220" customWidth="1"/>
    <col min="11524" max="11524" width="5.50390625" style="220" customWidth="1"/>
    <col min="11525" max="11525" width="8.50390625" style="220" customWidth="1"/>
    <col min="11526" max="11526" width="9.875" style="220" customWidth="1"/>
    <col min="11527" max="11527" width="13.875" style="220" customWidth="1"/>
    <col min="11528" max="11528" width="11.625" style="220" customWidth="1"/>
    <col min="11529" max="11529" width="11.50390625" style="220" customWidth="1"/>
    <col min="11530" max="11530" width="11.00390625" style="220" customWidth="1"/>
    <col min="11531" max="11531" width="10.50390625" style="220" customWidth="1"/>
    <col min="11532" max="11532" width="75.375" style="220" customWidth="1"/>
    <col min="11533" max="11533" width="45.375" style="220" customWidth="1"/>
    <col min="11534" max="11776" width="9.125" style="220" customWidth="1"/>
    <col min="11777" max="11777" width="4.50390625" style="220" customWidth="1"/>
    <col min="11778" max="11778" width="11.50390625" style="220" customWidth="1"/>
    <col min="11779" max="11779" width="40.50390625" style="220" customWidth="1"/>
    <col min="11780" max="11780" width="5.50390625" style="220" customWidth="1"/>
    <col min="11781" max="11781" width="8.50390625" style="220" customWidth="1"/>
    <col min="11782" max="11782" width="9.875" style="220" customWidth="1"/>
    <col min="11783" max="11783" width="13.875" style="220" customWidth="1"/>
    <col min="11784" max="11784" width="11.625" style="220" customWidth="1"/>
    <col min="11785" max="11785" width="11.50390625" style="220" customWidth="1"/>
    <col min="11786" max="11786" width="11.00390625" style="220" customWidth="1"/>
    <col min="11787" max="11787" width="10.50390625" style="220" customWidth="1"/>
    <col min="11788" max="11788" width="75.375" style="220" customWidth="1"/>
    <col min="11789" max="11789" width="45.375" style="220" customWidth="1"/>
    <col min="11790" max="12032" width="9.125" style="220" customWidth="1"/>
    <col min="12033" max="12033" width="4.50390625" style="220" customWidth="1"/>
    <col min="12034" max="12034" width="11.50390625" style="220" customWidth="1"/>
    <col min="12035" max="12035" width="40.50390625" style="220" customWidth="1"/>
    <col min="12036" max="12036" width="5.50390625" style="220" customWidth="1"/>
    <col min="12037" max="12037" width="8.50390625" style="220" customWidth="1"/>
    <col min="12038" max="12038" width="9.875" style="220" customWidth="1"/>
    <col min="12039" max="12039" width="13.875" style="220" customWidth="1"/>
    <col min="12040" max="12040" width="11.625" style="220" customWidth="1"/>
    <col min="12041" max="12041" width="11.50390625" style="220" customWidth="1"/>
    <col min="12042" max="12042" width="11.00390625" style="220" customWidth="1"/>
    <col min="12043" max="12043" width="10.50390625" style="220" customWidth="1"/>
    <col min="12044" max="12044" width="75.375" style="220" customWidth="1"/>
    <col min="12045" max="12045" width="45.375" style="220" customWidth="1"/>
    <col min="12046" max="12288" width="9.125" style="220" customWidth="1"/>
    <col min="12289" max="12289" width="4.50390625" style="220" customWidth="1"/>
    <col min="12290" max="12290" width="11.50390625" style="220" customWidth="1"/>
    <col min="12291" max="12291" width="40.50390625" style="220" customWidth="1"/>
    <col min="12292" max="12292" width="5.50390625" style="220" customWidth="1"/>
    <col min="12293" max="12293" width="8.50390625" style="220" customWidth="1"/>
    <col min="12294" max="12294" width="9.875" style="220" customWidth="1"/>
    <col min="12295" max="12295" width="13.875" style="220" customWidth="1"/>
    <col min="12296" max="12296" width="11.625" style="220" customWidth="1"/>
    <col min="12297" max="12297" width="11.50390625" style="220" customWidth="1"/>
    <col min="12298" max="12298" width="11.00390625" style="220" customWidth="1"/>
    <col min="12299" max="12299" width="10.50390625" style="220" customWidth="1"/>
    <col min="12300" max="12300" width="75.375" style="220" customWidth="1"/>
    <col min="12301" max="12301" width="45.375" style="220" customWidth="1"/>
    <col min="12302" max="12544" width="9.125" style="220" customWidth="1"/>
    <col min="12545" max="12545" width="4.50390625" style="220" customWidth="1"/>
    <col min="12546" max="12546" width="11.50390625" style="220" customWidth="1"/>
    <col min="12547" max="12547" width="40.50390625" style="220" customWidth="1"/>
    <col min="12548" max="12548" width="5.50390625" style="220" customWidth="1"/>
    <col min="12549" max="12549" width="8.50390625" style="220" customWidth="1"/>
    <col min="12550" max="12550" width="9.875" style="220" customWidth="1"/>
    <col min="12551" max="12551" width="13.875" style="220" customWidth="1"/>
    <col min="12552" max="12552" width="11.625" style="220" customWidth="1"/>
    <col min="12553" max="12553" width="11.50390625" style="220" customWidth="1"/>
    <col min="12554" max="12554" width="11.00390625" style="220" customWidth="1"/>
    <col min="12555" max="12555" width="10.50390625" style="220" customWidth="1"/>
    <col min="12556" max="12556" width="75.375" style="220" customWidth="1"/>
    <col min="12557" max="12557" width="45.375" style="220" customWidth="1"/>
    <col min="12558" max="12800" width="9.125" style="220" customWidth="1"/>
    <col min="12801" max="12801" width="4.50390625" style="220" customWidth="1"/>
    <col min="12802" max="12802" width="11.50390625" style="220" customWidth="1"/>
    <col min="12803" max="12803" width="40.50390625" style="220" customWidth="1"/>
    <col min="12804" max="12804" width="5.50390625" style="220" customWidth="1"/>
    <col min="12805" max="12805" width="8.50390625" style="220" customWidth="1"/>
    <col min="12806" max="12806" width="9.875" style="220" customWidth="1"/>
    <col min="12807" max="12807" width="13.875" style="220" customWidth="1"/>
    <col min="12808" max="12808" width="11.625" style="220" customWidth="1"/>
    <col min="12809" max="12809" width="11.50390625" style="220" customWidth="1"/>
    <col min="12810" max="12810" width="11.00390625" style="220" customWidth="1"/>
    <col min="12811" max="12811" width="10.50390625" style="220" customWidth="1"/>
    <col min="12812" max="12812" width="75.375" style="220" customWidth="1"/>
    <col min="12813" max="12813" width="45.375" style="220" customWidth="1"/>
    <col min="12814" max="13056" width="9.125" style="220" customWidth="1"/>
    <col min="13057" max="13057" width="4.50390625" style="220" customWidth="1"/>
    <col min="13058" max="13058" width="11.50390625" style="220" customWidth="1"/>
    <col min="13059" max="13059" width="40.50390625" style="220" customWidth="1"/>
    <col min="13060" max="13060" width="5.50390625" style="220" customWidth="1"/>
    <col min="13061" max="13061" width="8.50390625" style="220" customWidth="1"/>
    <col min="13062" max="13062" width="9.875" style="220" customWidth="1"/>
    <col min="13063" max="13063" width="13.875" style="220" customWidth="1"/>
    <col min="13064" max="13064" width="11.625" style="220" customWidth="1"/>
    <col min="13065" max="13065" width="11.50390625" style="220" customWidth="1"/>
    <col min="13066" max="13066" width="11.00390625" style="220" customWidth="1"/>
    <col min="13067" max="13067" width="10.50390625" style="220" customWidth="1"/>
    <col min="13068" max="13068" width="75.375" style="220" customWidth="1"/>
    <col min="13069" max="13069" width="45.375" style="220" customWidth="1"/>
    <col min="13070" max="13312" width="9.125" style="220" customWidth="1"/>
    <col min="13313" max="13313" width="4.50390625" style="220" customWidth="1"/>
    <col min="13314" max="13314" width="11.50390625" style="220" customWidth="1"/>
    <col min="13315" max="13315" width="40.50390625" style="220" customWidth="1"/>
    <col min="13316" max="13316" width="5.50390625" style="220" customWidth="1"/>
    <col min="13317" max="13317" width="8.50390625" style="220" customWidth="1"/>
    <col min="13318" max="13318" width="9.875" style="220" customWidth="1"/>
    <col min="13319" max="13319" width="13.875" style="220" customWidth="1"/>
    <col min="13320" max="13320" width="11.625" style="220" customWidth="1"/>
    <col min="13321" max="13321" width="11.50390625" style="220" customWidth="1"/>
    <col min="13322" max="13322" width="11.00390625" style="220" customWidth="1"/>
    <col min="13323" max="13323" width="10.50390625" style="220" customWidth="1"/>
    <col min="13324" max="13324" width="75.375" style="220" customWidth="1"/>
    <col min="13325" max="13325" width="45.375" style="220" customWidth="1"/>
    <col min="13326" max="13568" width="9.125" style="220" customWidth="1"/>
    <col min="13569" max="13569" width="4.50390625" style="220" customWidth="1"/>
    <col min="13570" max="13570" width="11.50390625" style="220" customWidth="1"/>
    <col min="13571" max="13571" width="40.50390625" style="220" customWidth="1"/>
    <col min="13572" max="13572" width="5.50390625" style="220" customWidth="1"/>
    <col min="13573" max="13573" width="8.50390625" style="220" customWidth="1"/>
    <col min="13574" max="13574" width="9.875" style="220" customWidth="1"/>
    <col min="13575" max="13575" width="13.875" style="220" customWidth="1"/>
    <col min="13576" max="13576" width="11.625" style="220" customWidth="1"/>
    <col min="13577" max="13577" width="11.50390625" style="220" customWidth="1"/>
    <col min="13578" max="13578" width="11.00390625" style="220" customWidth="1"/>
    <col min="13579" max="13579" width="10.50390625" style="220" customWidth="1"/>
    <col min="13580" max="13580" width="75.375" style="220" customWidth="1"/>
    <col min="13581" max="13581" width="45.375" style="220" customWidth="1"/>
    <col min="13582" max="13824" width="9.125" style="220" customWidth="1"/>
    <col min="13825" max="13825" width="4.50390625" style="220" customWidth="1"/>
    <col min="13826" max="13826" width="11.50390625" style="220" customWidth="1"/>
    <col min="13827" max="13827" width="40.50390625" style="220" customWidth="1"/>
    <col min="13828" max="13828" width="5.50390625" style="220" customWidth="1"/>
    <col min="13829" max="13829" width="8.50390625" style="220" customWidth="1"/>
    <col min="13830" max="13830" width="9.875" style="220" customWidth="1"/>
    <col min="13831" max="13831" width="13.875" style="220" customWidth="1"/>
    <col min="13832" max="13832" width="11.625" style="220" customWidth="1"/>
    <col min="13833" max="13833" width="11.50390625" style="220" customWidth="1"/>
    <col min="13834" max="13834" width="11.00390625" style="220" customWidth="1"/>
    <col min="13835" max="13835" width="10.50390625" style="220" customWidth="1"/>
    <col min="13836" max="13836" width="75.375" style="220" customWidth="1"/>
    <col min="13837" max="13837" width="45.375" style="220" customWidth="1"/>
    <col min="13838" max="14080" width="9.125" style="220" customWidth="1"/>
    <col min="14081" max="14081" width="4.50390625" style="220" customWidth="1"/>
    <col min="14082" max="14082" width="11.50390625" style="220" customWidth="1"/>
    <col min="14083" max="14083" width="40.50390625" style="220" customWidth="1"/>
    <col min="14084" max="14084" width="5.50390625" style="220" customWidth="1"/>
    <col min="14085" max="14085" width="8.50390625" style="220" customWidth="1"/>
    <col min="14086" max="14086" width="9.875" style="220" customWidth="1"/>
    <col min="14087" max="14087" width="13.875" style="220" customWidth="1"/>
    <col min="14088" max="14088" width="11.625" style="220" customWidth="1"/>
    <col min="14089" max="14089" width="11.50390625" style="220" customWidth="1"/>
    <col min="14090" max="14090" width="11.00390625" style="220" customWidth="1"/>
    <col min="14091" max="14091" width="10.50390625" style="220" customWidth="1"/>
    <col min="14092" max="14092" width="75.375" style="220" customWidth="1"/>
    <col min="14093" max="14093" width="45.375" style="220" customWidth="1"/>
    <col min="14094" max="14336" width="9.125" style="220" customWidth="1"/>
    <col min="14337" max="14337" width="4.50390625" style="220" customWidth="1"/>
    <col min="14338" max="14338" width="11.50390625" style="220" customWidth="1"/>
    <col min="14339" max="14339" width="40.50390625" style="220" customWidth="1"/>
    <col min="14340" max="14340" width="5.50390625" style="220" customWidth="1"/>
    <col min="14341" max="14341" width="8.50390625" style="220" customWidth="1"/>
    <col min="14342" max="14342" width="9.875" style="220" customWidth="1"/>
    <col min="14343" max="14343" width="13.875" style="220" customWidth="1"/>
    <col min="14344" max="14344" width="11.625" style="220" customWidth="1"/>
    <col min="14345" max="14345" width="11.50390625" style="220" customWidth="1"/>
    <col min="14346" max="14346" width="11.00390625" style="220" customWidth="1"/>
    <col min="14347" max="14347" width="10.50390625" style="220" customWidth="1"/>
    <col min="14348" max="14348" width="75.375" style="220" customWidth="1"/>
    <col min="14349" max="14349" width="45.375" style="220" customWidth="1"/>
    <col min="14350" max="14592" width="9.125" style="220" customWidth="1"/>
    <col min="14593" max="14593" width="4.50390625" style="220" customWidth="1"/>
    <col min="14594" max="14594" width="11.50390625" style="220" customWidth="1"/>
    <col min="14595" max="14595" width="40.50390625" style="220" customWidth="1"/>
    <col min="14596" max="14596" width="5.50390625" style="220" customWidth="1"/>
    <col min="14597" max="14597" width="8.50390625" style="220" customWidth="1"/>
    <col min="14598" max="14598" width="9.875" style="220" customWidth="1"/>
    <col min="14599" max="14599" width="13.875" style="220" customWidth="1"/>
    <col min="14600" max="14600" width="11.625" style="220" customWidth="1"/>
    <col min="14601" max="14601" width="11.50390625" style="220" customWidth="1"/>
    <col min="14602" max="14602" width="11.00390625" style="220" customWidth="1"/>
    <col min="14603" max="14603" width="10.50390625" style="220" customWidth="1"/>
    <col min="14604" max="14604" width="75.375" style="220" customWidth="1"/>
    <col min="14605" max="14605" width="45.375" style="220" customWidth="1"/>
    <col min="14606" max="14848" width="9.125" style="220" customWidth="1"/>
    <col min="14849" max="14849" width="4.50390625" style="220" customWidth="1"/>
    <col min="14850" max="14850" width="11.50390625" style="220" customWidth="1"/>
    <col min="14851" max="14851" width="40.50390625" style="220" customWidth="1"/>
    <col min="14852" max="14852" width="5.50390625" style="220" customWidth="1"/>
    <col min="14853" max="14853" width="8.50390625" style="220" customWidth="1"/>
    <col min="14854" max="14854" width="9.875" style="220" customWidth="1"/>
    <col min="14855" max="14855" width="13.875" style="220" customWidth="1"/>
    <col min="14856" max="14856" width="11.625" style="220" customWidth="1"/>
    <col min="14857" max="14857" width="11.50390625" style="220" customWidth="1"/>
    <col min="14858" max="14858" width="11.00390625" style="220" customWidth="1"/>
    <col min="14859" max="14859" width="10.50390625" style="220" customWidth="1"/>
    <col min="14860" max="14860" width="75.375" style="220" customWidth="1"/>
    <col min="14861" max="14861" width="45.375" style="220" customWidth="1"/>
    <col min="14862" max="15104" width="9.125" style="220" customWidth="1"/>
    <col min="15105" max="15105" width="4.50390625" style="220" customWidth="1"/>
    <col min="15106" max="15106" width="11.50390625" style="220" customWidth="1"/>
    <col min="15107" max="15107" width="40.50390625" style="220" customWidth="1"/>
    <col min="15108" max="15108" width="5.50390625" style="220" customWidth="1"/>
    <col min="15109" max="15109" width="8.50390625" style="220" customWidth="1"/>
    <col min="15110" max="15110" width="9.875" style="220" customWidth="1"/>
    <col min="15111" max="15111" width="13.875" style="220" customWidth="1"/>
    <col min="15112" max="15112" width="11.625" style="220" customWidth="1"/>
    <col min="15113" max="15113" width="11.50390625" style="220" customWidth="1"/>
    <col min="15114" max="15114" width="11.00390625" style="220" customWidth="1"/>
    <col min="15115" max="15115" width="10.50390625" style="220" customWidth="1"/>
    <col min="15116" max="15116" width="75.375" style="220" customWidth="1"/>
    <col min="15117" max="15117" width="45.375" style="220" customWidth="1"/>
    <col min="15118" max="15360" width="9.125" style="220" customWidth="1"/>
    <col min="15361" max="15361" width="4.50390625" style="220" customWidth="1"/>
    <col min="15362" max="15362" width="11.50390625" style="220" customWidth="1"/>
    <col min="15363" max="15363" width="40.50390625" style="220" customWidth="1"/>
    <col min="15364" max="15364" width="5.50390625" style="220" customWidth="1"/>
    <col min="15365" max="15365" width="8.50390625" style="220" customWidth="1"/>
    <col min="15366" max="15366" width="9.875" style="220" customWidth="1"/>
    <col min="15367" max="15367" width="13.875" style="220" customWidth="1"/>
    <col min="15368" max="15368" width="11.625" style="220" customWidth="1"/>
    <col min="15369" max="15369" width="11.50390625" style="220" customWidth="1"/>
    <col min="15370" max="15370" width="11.00390625" style="220" customWidth="1"/>
    <col min="15371" max="15371" width="10.50390625" style="220" customWidth="1"/>
    <col min="15372" max="15372" width="75.375" style="220" customWidth="1"/>
    <col min="15373" max="15373" width="45.375" style="220" customWidth="1"/>
    <col min="15374" max="15616" width="9.125" style="220" customWidth="1"/>
    <col min="15617" max="15617" width="4.50390625" style="220" customWidth="1"/>
    <col min="15618" max="15618" width="11.50390625" style="220" customWidth="1"/>
    <col min="15619" max="15619" width="40.50390625" style="220" customWidth="1"/>
    <col min="15620" max="15620" width="5.50390625" style="220" customWidth="1"/>
    <col min="15621" max="15621" width="8.50390625" style="220" customWidth="1"/>
    <col min="15622" max="15622" width="9.875" style="220" customWidth="1"/>
    <col min="15623" max="15623" width="13.875" style="220" customWidth="1"/>
    <col min="15624" max="15624" width="11.625" style="220" customWidth="1"/>
    <col min="15625" max="15625" width="11.50390625" style="220" customWidth="1"/>
    <col min="15626" max="15626" width="11.00390625" style="220" customWidth="1"/>
    <col min="15627" max="15627" width="10.50390625" style="220" customWidth="1"/>
    <col min="15628" max="15628" width="75.375" style="220" customWidth="1"/>
    <col min="15629" max="15629" width="45.375" style="220" customWidth="1"/>
    <col min="15630" max="15872" width="9.125" style="220" customWidth="1"/>
    <col min="15873" max="15873" width="4.50390625" style="220" customWidth="1"/>
    <col min="15874" max="15874" width="11.50390625" style="220" customWidth="1"/>
    <col min="15875" max="15875" width="40.50390625" style="220" customWidth="1"/>
    <col min="15876" max="15876" width="5.50390625" style="220" customWidth="1"/>
    <col min="15877" max="15877" width="8.50390625" style="220" customWidth="1"/>
    <col min="15878" max="15878" width="9.875" style="220" customWidth="1"/>
    <col min="15879" max="15879" width="13.875" style="220" customWidth="1"/>
    <col min="15880" max="15880" width="11.625" style="220" customWidth="1"/>
    <col min="15881" max="15881" width="11.50390625" style="220" customWidth="1"/>
    <col min="15882" max="15882" width="11.00390625" style="220" customWidth="1"/>
    <col min="15883" max="15883" width="10.50390625" style="220" customWidth="1"/>
    <col min="15884" max="15884" width="75.375" style="220" customWidth="1"/>
    <col min="15885" max="15885" width="45.375" style="220" customWidth="1"/>
    <col min="15886" max="16128" width="9.125" style="220" customWidth="1"/>
    <col min="16129" max="16129" width="4.50390625" style="220" customWidth="1"/>
    <col min="16130" max="16130" width="11.50390625" style="220" customWidth="1"/>
    <col min="16131" max="16131" width="40.50390625" style="220" customWidth="1"/>
    <col min="16132" max="16132" width="5.50390625" style="220" customWidth="1"/>
    <col min="16133" max="16133" width="8.50390625" style="220" customWidth="1"/>
    <col min="16134" max="16134" width="9.875" style="220" customWidth="1"/>
    <col min="16135" max="16135" width="13.875" style="220" customWidth="1"/>
    <col min="16136" max="16136" width="11.625" style="220" customWidth="1"/>
    <col min="16137" max="16137" width="11.50390625" style="220" customWidth="1"/>
    <col min="16138" max="16138" width="11.00390625" style="220" customWidth="1"/>
    <col min="16139" max="16139" width="10.50390625" style="220" customWidth="1"/>
    <col min="16140" max="16140" width="75.375" style="220" customWidth="1"/>
    <col min="16141" max="16141" width="45.375" style="220" customWidth="1"/>
    <col min="16142" max="16384" width="9.125" style="220" customWidth="1"/>
  </cols>
  <sheetData>
    <row r="1" spans="1:7" ht="15.6">
      <c r="A1" s="541" t="s">
        <v>82</v>
      </c>
      <c r="B1" s="541"/>
      <c r="C1" s="541"/>
      <c r="D1" s="541"/>
      <c r="E1" s="541"/>
      <c r="F1" s="541"/>
      <c r="G1" s="54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8" thickTop="1">
      <c r="A3" s="528" t="s">
        <v>2</v>
      </c>
      <c r="B3" s="529"/>
      <c r="C3" s="174" t="s">
        <v>102</v>
      </c>
      <c r="D3" s="224"/>
      <c r="E3" s="225" t="s">
        <v>83</v>
      </c>
      <c r="F3" s="226" t="str">
        <f>'VRN VRN Rek'!H1</f>
        <v>VRN*</v>
      </c>
      <c r="G3" s="227"/>
    </row>
    <row r="4" spans="1:7" ht="13.8" thickBot="1">
      <c r="A4" s="542" t="s">
        <v>73</v>
      </c>
      <c r="B4" s="531"/>
      <c r="C4" s="180" t="s">
        <v>1478</v>
      </c>
      <c r="D4" s="228"/>
      <c r="E4" s="543" t="str">
        <f>'VRN VRN Rek'!G2</f>
        <v>Vedlejší rozpočtové náklady</v>
      </c>
      <c r="F4" s="544"/>
      <c r="G4" s="545"/>
    </row>
    <row r="5" spans="1:7" ht="13.8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1480</v>
      </c>
      <c r="C7" s="239" t="s">
        <v>937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20.4">
      <c r="A8" s="248">
        <v>1</v>
      </c>
      <c r="B8" s="249" t="s">
        <v>1482</v>
      </c>
      <c r="C8" s="250" t="s">
        <v>1483</v>
      </c>
      <c r="D8" s="251" t="s">
        <v>111</v>
      </c>
      <c r="E8" s="252">
        <v>1</v>
      </c>
      <c r="F8" s="252"/>
      <c r="G8" s="253">
        <f>E8*F8</f>
        <v>0</v>
      </c>
      <c r="H8" s="254">
        <v>0</v>
      </c>
      <c r="I8" s="255">
        <f>E8*H8</f>
        <v>0</v>
      </c>
      <c r="J8" s="254"/>
      <c r="K8" s="255">
        <f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12</v>
      </c>
      <c r="CB8" s="247">
        <v>0</v>
      </c>
    </row>
    <row r="9" spans="1:80" ht="20.4">
      <c r="A9" s="248">
        <v>2</v>
      </c>
      <c r="B9" s="249" t="s">
        <v>1484</v>
      </c>
      <c r="C9" s="250" t="s">
        <v>1485</v>
      </c>
      <c r="D9" s="251" t="s">
        <v>111</v>
      </c>
      <c r="E9" s="252">
        <v>1</v>
      </c>
      <c r="F9" s="252"/>
      <c r="G9" s="253">
        <f>E9*F9</f>
        <v>0</v>
      </c>
      <c r="H9" s="254">
        <v>0</v>
      </c>
      <c r="I9" s="255">
        <f>E9*H9</f>
        <v>0</v>
      </c>
      <c r="J9" s="254"/>
      <c r="K9" s="255">
        <f>E9*J9</f>
        <v>0</v>
      </c>
      <c r="O9" s="247">
        <v>2</v>
      </c>
      <c r="AA9" s="220">
        <v>12</v>
      </c>
      <c r="AB9" s="220">
        <v>0</v>
      </c>
      <c r="AC9" s="220">
        <v>2</v>
      </c>
      <c r="AZ9" s="220">
        <v>1</v>
      </c>
      <c r="BA9" s="220">
        <f>IF(AZ9=1,G9,0)</f>
        <v>0</v>
      </c>
      <c r="BB9" s="220">
        <f>IF(AZ9=2,G9,0)</f>
        <v>0</v>
      </c>
      <c r="BC9" s="220">
        <f>IF(AZ9=3,G9,0)</f>
        <v>0</v>
      </c>
      <c r="BD9" s="220">
        <f>IF(AZ9=4,G9,0)</f>
        <v>0</v>
      </c>
      <c r="BE9" s="220">
        <f>IF(AZ9=5,G9,0)</f>
        <v>0</v>
      </c>
      <c r="CA9" s="247">
        <v>12</v>
      </c>
      <c r="CB9" s="247">
        <v>0</v>
      </c>
    </row>
    <row r="10" spans="1:80" ht="20.4">
      <c r="A10" s="248">
        <v>3</v>
      </c>
      <c r="B10" s="249" t="s">
        <v>1486</v>
      </c>
      <c r="C10" s="250" t="s">
        <v>1487</v>
      </c>
      <c r="D10" s="251" t="s">
        <v>111</v>
      </c>
      <c r="E10" s="252">
        <v>1</v>
      </c>
      <c r="F10" s="252"/>
      <c r="G10" s="253">
        <f>E10*F10</f>
        <v>0</v>
      </c>
      <c r="H10" s="254">
        <v>0</v>
      </c>
      <c r="I10" s="255">
        <f>E10*H10</f>
        <v>0</v>
      </c>
      <c r="J10" s="254"/>
      <c r="K10" s="255">
        <f>E10*J10</f>
        <v>0</v>
      </c>
      <c r="O10" s="247">
        <v>2</v>
      </c>
      <c r="AA10" s="220">
        <v>12</v>
      </c>
      <c r="AB10" s="220">
        <v>0</v>
      </c>
      <c r="AC10" s="220">
        <v>3</v>
      </c>
      <c r="AZ10" s="220">
        <v>1</v>
      </c>
      <c r="BA10" s="220">
        <f>IF(AZ10=1,G10,0)</f>
        <v>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12</v>
      </c>
      <c r="CB10" s="247">
        <v>0</v>
      </c>
    </row>
    <row r="11" spans="1:15" ht="12.75">
      <c r="A11" s="256"/>
      <c r="B11" s="257"/>
      <c r="C11" s="546" t="s">
        <v>1488</v>
      </c>
      <c r="D11" s="547"/>
      <c r="E11" s="547"/>
      <c r="F11" s="547"/>
      <c r="G11" s="548"/>
      <c r="I11" s="258"/>
      <c r="K11" s="258"/>
      <c r="L11" s="259" t="s">
        <v>1488</v>
      </c>
      <c r="O11" s="247">
        <v>3</v>
      </c>
    </row>
    <row r="12" spans="1:15" ht="12.75">
      <c r="A12" s="256"/>
      <c r="B12" s="257"/>
      <c r="C12" s="546" t="s">
        <v>1489</v>
      </c>
      <c r="D12" s="547"/>
      <c r="E12" s="547"/>
      <c r="F12" s="547"/>
      <c r="G12" s="548"/>
      <c r="I12" s="258"/>
      <c r="K12" s="258"/>
      <c r="L12" s="259" t="s">
        <v>1489</v>
      </c>
      <c r="O12" s="247">
        <v>3</v>
      </c>
    </row>
    <row r="13" spans="1:15" ht="12.75">
      <c r="A13" s="256"/>
      <c r="B13" s="257"/>
      <c r="C13" s="546" t="s">
        <v>1490</v>
      </c>
      <c r="D13" s="547"/>
      <c r="E13" s="547"/>
      <c r="F13" s="547"/>
      <c r="G13" s="548"/>
      <c r="I13" s="258"/>
      <c r="K13" s="258"/>
      <c r="L13" s="259" t="s">
        <v>1490</v>
      </c>
      <c r="O13" s="247">
        <v>3</v>
      </c>
    </row>
    <row r="14" spans="1:15" ht="12.75">
      <c r="A14" s="256"/>
      <c r="B14" s="257"/>
      <c r="C14" s="546" t="s">
        <v>1491</v>
      </c>
      <c r="D14" s="547"/>
      <c r="E14" s="547"/>
      <c r="F14" s="547"/>
      <c r="G14" s="548"/>
      <c r="I14" s="258"/>
      <c r="K14" s="258"/>
      <c r="L14" s="259" t="s">
        <v>1491</v>
      </c>
      <c r="O14" s="247">
        <v>3</v>
      </c>
    </row>
    <row r="15" spans="1:15" ht="12.75">
      <c r="A15" s="256"/>
      <c r="B15" s="257"/>
      <c r="C15" s="546" t="s">
        <v>1492</v>
      </c>
      <c r="D15" s="547"/>
      <c r="E15" s="547"/>
      <c r="F15" s="547"/>
      <c r="G15" s="548"/>
      <c r="I15" s="258"/>
      <c r="K15" s="258"/>
      <c r="L15" s="259" t="s">
        <v>1492</v>
      </c>
      <c r="O15" s="247">
        <v>3</v>
      </c>
    </row>
    <row r="16" spans="1:15" ht="12.75">
      <c r="A16" s="256"/>
      <c r="B16" s="257"/>
      <c r="C16" s="546" t="s">
        <v>1493</v>
      </c>
      <c r="D16" s="547"/>
      <c r="E16" s="547"/>
      <c r="F16" s="547"/>
      <c r="G16" s="548"/>
      <c r="I16" s="258"/>
      <c r="K16" s="258"/>
      <c r="L16" s="259" t="s">
        <v>1493</v>
      </c>
      <c r="O16" s="247">
        <v>3</v>
      </c>
    </row>
    <row r="17" spans="1:15" ht="12.75">
      <c r="A17" s="256"/>
      <c r="B17" s="257"/>
      <c r="C17" s="546" t="s">
        <v>1494</v>
      </c>
      <c r="D17" s="547"/>
      <c r="E17" s="547"/>
      <c r="F17" s="547"/>
      <c r="G17" s="548"/>
      <c r="I17" s="258"/>
      <c r="K17" s="258"/>
      <c r="L17" s="259" t="s">
        <v>1494</v>
      </c>
      <c r="O17" s="247">
        <v>3</v>
      </c>
    </row>
    <row r="18" spans="1:15" ht="12.75">
      <c r="A18" s="256"/>
      <c r="B18" s="257"/>
      <c r="C18" s="546" t="s">
        <v>1495</v>
      </c>
      <c r="D18" s="547"/>
      <c r="E18" s="547"/>
      <c r="F18" s="547"/>
      <c r="G18" s="548"/>
      <c r="I18" s="258"/>
      <c r="K18" s="258"/>
      <c r="L18" s="259" t="s">
        <v>1495</v>
      </c>
      <c r="O18" s="247">
        <v>3</v>
      </c>
    </row>
    <row r="19" spans="1:15" ht="12.75">
      <c r="A19" s="256"/>
      <c r="B19" s="257"/>
      <c r="C19" s="546" t="s">
        <v>1496</v>
      </c>
      <c r="D19" s="547"/>
      <c r="E19" s="547"/>
      <c r="F19" s="547"/>
      <c r="G19" s="548"/>
      <c r="I19" s="258"/>
      <c r="K19" s="258"/>
      <c r="L19" s="259" t="s">
        <v>1496</v>
      </c>
      <c r="O19" s="247">
        <v>3</v>
      </c>
    </row>
    <row r="20" spans="1:80" ht="12.75">
      <c r="A20" s="248">
        <v>4</v>
      </c>
      <c r="B20" s="249" t="s">
        <v>1497</v>
      </c>
      <c r="C20" s="250" t="s">
        <v>1498</v>
      </c>
      <c r="D20" s="251" t="s">
        <v>111</v>
      </c>
      <c r="E20" s="252">
        <v>1</v>
      </c>
      <c r="F20" s="252"/>
      <c r="G20" s="253">
        <f>E20*F20</f>
        <v>0</v>
      </c>
      <c r="H20" s="254">
        <v>0</v>
      </c>
      <c r="I20" s="255">
        <f>E20*H20</f>
        <v>0</v>
      </c>
      <c r="J20" s="254"/>
      <c r="K20" s="255">
        <f>E20*J20</f>
        <v>0</v>
      </c>
      <c r="O20" s="247">
        <v>2</v>
      </c>
      <c r="AA20" s="220">
        <v>12</v>
      </c>
      <c r="AB20" s="220">
        <v>0</v>
      </c>
      <c r="AC20" s="220">
        <v>4</v>
      </c>
      <c r="AZ20" s="220">
        <v>1</v>
      </c>
      <c r="BA20" s="220">
        <f>IF(AZ20=1,G20,0)</f>
        <v>0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12</v>
      </c>
      <c r="CB20" s="247">
        <v>0</v>
      </c>
    </row>
    <row r="21" spans="1:15" ht="12.75">
      <c r="A21" s="256"/>
      <c r="B21" s="257"/>
      <c r="C21" s="546" t="s">
        <v>1499</v>
      </c>
      <c r="D21" s="547"/>
      <c r="E21" s="547"/>
      <c r="F21" s="547"/>
      <c r="G21" s="548"/>
      <c r="I21" s="258"/>
      <c r="K21" s="258"/>
      <c r="L21" s="259" t="s">
        <v>1499</v>
      </c>
      <c r="O21" s="247">
        <v>3</v>
      </c>
    </row>
    <row r="22" spans="1:15" ht="12.75">
      <c r="A22" s="256"/>
      <c r="B22" s="257"/>
      <c r="C22" s="546" t="s">
        <v>1500</v>
      </c>
      <c r="D22" s="547"/>
      <c r="E22" s="547"/>
      <c r="F22" s="547"/>
      <c r="G22" s="548"/>
      <c r="I22" s="258"/>
      <c r="K22" s="258"/>
      <c r="L22" s="259" t="s">
        <v>1500</v>
      </c>
      <c r="O22" s="247">
        <v>3</v>
      </c>
    </row>
    <row r="23" spans="1:15" ht="12.75">
      <c r="A23" s="256"/>
      <c r="B23" s="257"/>
      <c r="C23" s="546" t="s">
        <v>1501</v>
      </c>
      <c r="D23" s="547"/>
      <c r="E23" s="547"/>
      <c r="F23" s="547"/>
      <c r="G23" s="548"/>
      <c r="I23" s="258"/>
      <c r="K23" s="258"/>
      <c r="L23" s="259" t="s">
        <v>1501</v>
      </c>
      <c r="O23" s="247">
        <v>3</v>
      </c>
    </row>
    <row r="24" spans="1:15" ht="12.75">
      <c r="A24" s="256"/>
      <c r="B24" s="257"/>
      <c r="C24" s="546" t="s">
        <v>1502</v>
      </c>
      <c r="D24" s="547"/>
      <c r="E24" s="547"/>
      <c r="F24" s="547"/>
      <c r="G24" s="548"/>
      <c r="I24" s="258"/>
      <c r="K24" s="258"/>
      <c r="L24" s="259" t="s">
        <v>1502</v>
      </c>
      <c r="O24" s="247">
        <v>3</v>
      </c>
    </row>
    <row r="25" spans="1:80" ht="12.75">
      <c r="A25" s="248">
        <v>5</v>
      </c>
      <c r="B25" s="249" t="s">
        <v>1503</v>
      </c>
      <c r="C25" s="250" t="s">
        <v>1504</v>
      </c>
      <c r="D25" s="251" t="s">
        <v>111</v>
      </c>
      <c r="E25" s="252">
        <v>1</v>
      </c>
      <c r="F25" s="252"/>
      <c r="G25" s="253">
        <f>E25*F25</f>
        <v>0</v>
      </c>
      <c r="H25" s="254">
        <v>0</v>
      </c>
      <c r="I25" s="255">
        <f>E25*H25</f>
        <v>0</v>
      </c>
      <c r="J25" s="254"/>
      <c r="K25" s="255">
        <f>E25*J25</f>
        <v>0</v>
      </c>
      <c r="O25" s="247">
        <v>2</v>
      </c>
      <c r="AA25" s="220">
        <v>12</v>
      </c>
      <c r="AB25" s="220">
        <v>0</v>
      </c>
      <c r="AC25" s="220">
        <v>5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12</v>
      </c>
      <c r="CB25" s="247">
        <v>0</v>
      </c>
    </row>
    <row r="26" spans="1:80" ht="12.75">
      <c r="A26" s="248">
        <v>6</v>
      </c>
      <c r="B26" s="249" t="s">
        <v>1505</v>
      </c>
      <c r="C26" s="250" t="s">
        <v>1506</v>
      </c>
      <c r="D26" s="251" t="s">
        <v>111</v>
      </c>
      <c r="E26" s="252">
        <v>2</v>
      </c>
      <c r="F26" s="252"/>
      <c r="G26" s="253">
        <f>E26*F26</f>
        <v>0</v>
      </c>
      <c r="H26" s="254">
        <v>0</v>
      </c>
      <c r="I26" s="255">
        <f>E26*H26</f>
        <v>0</v>
      </c>
      <c r="J26" s="254"/>
      <c r="K26" s="255">
        <f>E26*J26</f>
        <v>0</v>
      </c>
      <c r="O26" s="247">
        <v>2</v>
      </c>
      <c r="AA26" s="220">
        <v>12</v>
      </c>
      <c r="AB26" s="220">
        <v>0</v>
      </c>
      <c r="AC26" s="220">
        <v>6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12</v>
      </c>
      <c r="CB26" s="247">
        <v>0</v>
      </c>
    </row>
    <row r="27" spans="1:80" ht="12.75">
      <c r="A27" s="248">
        <v>7</v>
      </c>
      <c r="B27" s="249" t="s">
        <v>1507</v>
      </c>
      <c r="C27" s="250" t="s">
        <v>1508</v>
      </c>
      <c r="D27" s="251" t="s">
        <v>111</v>
      </c>
      <c r="E27" s="252">
        <v>1</v>
      </c>
      <c r="F27" s="252"/>
      <c r="G27" s="253">
        <f>E27*F27</f>
        <v>0</v>
      </c>
      <c r="H27" s="254">
        <v>0</v>
      </c>
      <c r="I27" s="255">
        <f>E27*H27</f>
        <v>0</v>
      </c>
      <c r="J27" s="254"/>
      <c r="K27" s="255">
        <f>E27*J27</f>
        <v>0</v>
      </c>
      <c r="O27" s="247">
        <v>2</v>
      </c>
      <c r="AA27" s="220">
        <v>12</v>
      </c>
      <c r="AB27" s="220">
        <v>0</v>
      </c>
      <c r="AC27" s="220">
        <v>7</v>
      </c>
      <c r="AZ27" s="220">
        <v>1</v>
      </c>
      <c r="BA27" s="220">
        <f>IF(AZ27=1,G27,0)</f>
        <v>0</v>
      </c>
      <c r="BB27" s="220">
        <f>IF(AZ27=2,G27,0)</f>
        <v>0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12</v>
      </c>
      <c r="CB27" s="247">
        <v>0</v>
      </c>
    </row>
    <row r="28" spans="1:80" ht="12.75">
      <c r="A28" s="248">
        <v>8</v>
      </c>
      <c r="B28" s="249" t="s">
        <v>1509</v>
      </c>
      <c r="C28" s="250" t="s">
        <v>2309</v>
      </c>
      <c r="D28" s="251"/>
      <c r="E28" s="252">
        <v>0</v>
      </c>
      <c r="F28" s="252"/>
      <c r="G28" s="253">
        <f>E28*F28</f>
        <v>0</v>
      </c>
      <c r="H28" s="254">
        <v>0</v>
      </c>
      <c r="I28" s="255">
        <f>E28*H28</f>
        <v>0</v>
      </c>
      <c r="J28" s="254"/>
      <c r="K28" s="255">
        <f>E28*J28</f>
        <v>0</v>
      </c>
      <c r="O28" s="247">
        <v>2</v>
      </c>
      <c r="AA28" s="220">
        <v>12</v>
      </c>
      <c r="AB28" s="220">
        <v>0</v>
      </c>
      <c r="AC28" s="220">
        <v>8</v>
      </c>
      <c r="AZ28" s="220">
        <v>1</v>
      </c>
      <c r="BA28" s="220">
        <f>IF(AZ28=1,G28,0)</f>
        <v>0</v>
      </c>
      <c r="BB28" s="220">
        <f>IF(AZ28=2,G28,0)</f>
        <v>0</v>
      </c>
      <c r="BC28" s="220">
        <f>IF(AZ28=3,G28,0)</f>
        <v>0</v>
      </c>
      <c r="BD28" s="220">
        <f>IF(AZ28=4,G28,0)</f>
        <v>0</v>
      </c>
      <c r="BE28" s="220">
        <f>IF(AZ28=5,G28,0)</f>
        <v>0</v>
      </c>
      <c r="CA28" s="247">
        <v>12</v>
      </c>
      <c r="CB28" s="247">
        <v>0</v>
      </c>
    </row>
    <row r="29" spans="1:57" ht="12.75">
      <c r="A29" s="266"/>
      <c r="B29" s="267" t="s">
        <v>99</v>
      </c>
      <c r="C29" s="268" t="s">
        <v>1481</v>
      </c>
      <c r="D29" s="269"/>
      <c r="E29" s="270"/>
      <c r="F29" s="271"/>
      <c r="G29" s="272">
        <f>SUM(G7:G28)</f>
        <v>0</v>
      </c>
      <c r="H29" s="273"/>
      <c r="I29" s="274">
        <f>SUM(I7:I28)</f>
        <v>0</v>
      </c>
      <c r="J29" s="273"/>
      <c r="K29" s="274">
        <f>SUM(K7:K28)</f>
        <v>0</v>
      </c>
      <c r="O29" s="247">
        <v>4</v>
      </c>
      <c r="BA29" s="275">
        <f>SUM(BA7:BA28)</f>
        <v>0</v>
      </c>
      <c r="BB29" s="275">
        <f>SUM(BB7:BB28)</f>
        <v>0</v>
      </c>
      <c r="BC29" s="275">
        <f>SUM(BC7:BC28)</f>
        <v>0</v>
      </c>
      <c r="BD29" s="275">
        <f>SUM(BD7:BD28)</f>
        <v>0</v>
      </c>
      <c r="BE29" s="275">
        <f>SUM(BE7:BE28)</f>
        <v>0</v>
      </c>
    </row>
    <row r="30" ht="12.75">
      <c r="E30" s="220"/>
    </row>
    <row r="31" ht="12.75">
      <c r="E31" s="220"/>
    </row>
    <row r="32" ht="12.75">
      <c r="E32" s="220"/>
    </row>
    <row r="33" ht="12.75">
      <c r="E33" s="220"/>
    </row>
    <row r="34" ht="12.75">
      <c r="E34" s="220"/>
    </row>
    <row r="35" ht="12.75">
      <c r="E35" s="220"/>
    </row>
    <row r="36" ht="12.75">
      <c r="E36" s="220"/>
    </row>
    <row r="37" ht="12.75">
      <c r="E37" s="220"/>
    </row>
    <row r="38" ht="12.75">
      <c r="E38" s="220"/>
    </row>
    <row r="39" ht="12.75">
      <c r="E39" s="220"/>
    </row>
    <row r="40" ht="12.75">
      <c r="E40" s="220"/>
    </row>
    <row r="41" ht="12.75">
      <c r="E41" s="220"/>
    </row>
    <row r="42" ht="12.75">
      <c r="E42" s="220"/>
    </row>
    <row r="43" ht="12.75">
      <c r="E43" s="220"/>
    </row>
    <row r="44" ht="12.75">
      <c r="E44" s="220"/>
    </row>
    <row r="45" ht="12.75">
      <c r="E45" s="220"/>
    </row>
    <row r="46" ht="12.75">
      <c r="E46" s="220"/>
    </row>
    <row r="47" ht="12.75">
      <c r="E47" s="220"/>
    </row>
    <row r="48" ht="12.75">
      <c r="E48" s="220"/>
    </row>
    <row r="49" ht="12.75">
      <c r="E49" s="220"/>
    </row>
    <row r="50" ht="12.75">
      <c r="E50" s="220"/>
    </row>
    <row r="51" ht="12.75">
      <c r="E51" s="220"/>
    </row>
    <row r="52" ht="12.75">
      <c r="E52" s="220"/>
    </row>
    <row r="53" spans="1:7" ht="12.75">
      <c r="A53" s="265"/>
      <c r="B53" s="265"/>
      <c r="C53" s="265"/>
      <c r="D53" s="265"/>
      <c r="E53" s="265"/>
      <c r="F53" s="265"/>
      <c r="G53" s="265"/>
    </row>
    <row r="54" spans="1:7" ht="12.75">
      <c r="A54" s="265"/>
      <c r="B54" s="265"/>
      <c r="C54" s="265"/>
      <c r="D54" s="265"/>
      <c r="E54" s="265"/>
      <c r="F54" s="265"/>
      <c r="G54" s="265"/>
    </row>
    <row r="55" spans="1:7" ht="12.75">
      <c r="A55" s="265"/>
      <c r="B55" s="265"/>
      <c r="C55" s="265"/>
      <c r="D55" s="265"/>
      <c r="E55" s="265"/>
      <c r="F55" s="265"/>
      <c r="G55" s="265"/>
    </row>
    <row r="56" spans="1:7" ht="12.75">
      <c r="A56" s="265"/>
      <c r="B56" s="265"/>
      <c r="C56" s="265"/>
      <c r="D56" s="265"/>
      <c r="E56" s="265"/>
      <c r="F56" s="265"/>
      <c r="G56" s="265"/>
    </row>
    <row r="57" ht="12.75">
      <c r="E57" s="220"/>
    </row>
    <row r="58" ht="12.75">
      <c r="E58" s="220"/>
    </row>
    <row r="59" ht="12.75">
      <c r="E59" s="220"/>
    </row>
    <row r="60" ht="12.75">
      <c r="E60" s="220"/>
    </row>
    <row r="61" ht="12.75">
      <c r="E61" s="220"/>
    </row>
    <row r="62" ht="12.75">
      <c r="E62" s="220"/>
    </row>
    <row r="63" ht="12.75">
      <c r="E63" s="220"/>
    </row>
    <row r="64" ht="12.75">
      <c r="E64" s="220"/>
    </row>
    <row r="65" ht="12.75">
      <c r="E65" s="220"/>
    </row>
    <row r="66" ht="12.75">
      <c r="E66" s="220"/>
    </row>
    <row r="67" ht="12.75">
      <c r="E67" s="220"/>
    </row>
    <row r="68" ht="12.75">
      <c r="E68" s="220"/>
    </row>
    <row r="69" ht="12.75">
      <c r="E69" s="220"/>
    </row>
    <row r="70" ht="12.75">
      <c r="E70" s="220"/>
    </row>
    <row r="71" ht="12.75">
      <c r="E71" s="220"/>
    </row>
    <row r="72" ht="12.75">
      <c r="E72" s="220"/>
    </row>
    <row r="73" ht="12.75">
      <c r="E73" s="220"/>
    </row>
    <row r="74" ht="12.75">
      <c r="E74" s="220"/>
    </row>
    <row r="75" ht="12.75">
      <c r="E75" s="220"/>
    </row>
    <row r="76" ht="12.75">
      <c r="E76" s="220"/>
    </row>
    <row r="77" ht="12.75">
      <c r="E77" s="220"/>
    </row>
    <row r="78" ht="12.75">
      <c r="E78" s="220"/>
    </row>
    <row r="79" ht="12.75">
      <c r="E79" s="220"/>
    </row>
    <row r="80" ht="12.75">
      <c r="E80" s="220"/>
    </row>
    <row r="81" ht="12.75">
      <c r="E81" s="220"/>
    </row>
    <row r="82" ht="12.75">
      <c r="E82" s="220"/>
    </row>
    <row r="83" ht="12.75">
      <c r="E83" s="220"/>
    </row>
    <row r="84" ht="12.75">
      <c r="E84" s="220"/>
    </row>
    <row r="85" ht="12.75">
      <c r="E85" s="220"/>
    </row>
    <row r="86" ht="12.75">
      <c r="E86" s="220"/>
    </row>
    <row r="87" ht="12.75">
      <c r="E87" s="220"/>
    </row>
    <row r="88" spans="1:2" ht="12.75">
      <c r="A88" s="276"/>
      <c r="B88" s="276"/>
    </row>
    <row r="89" spans="1:7" ht="12.75">
      <c r="A89" s="265"/>
      <c r="B89" s="265"/>
      <c r="C89" s="277"/>
      <c r="D89" s="277"/>
      <c r="E89" s="278"/>
      <c r="F89" s="277"/>
      <c r="G89" s="279"/>
    </row>
    <row r="90" spans="1:7" ht="12.75">
      <c r="A90" s="280"/>
      <c r="B90" s="280"/>
      <c r="C90" s="265"/>
      <c r="D90" s="265"/>
      <c r="E90" s="281"/>
      <c r="F90" s="265"/>
      <c r="G90" s="265"/>
    </row>
    <row r="91" spans="1:7" ht="12.75">
      <c r="A91" s="265"/>
      <c r="B91" s="265"/>
      <c r="C91" s="265"/>
      <c r="D91" s="265"/>
      <c r="E91" s="281"/>
      <c r="F91" s="265"/>
      <c r="G91" s="265"/>
    </row>
    <row r="92" spans="1:7" ht="12.75">
      <c r="A92" s="265"/>
      <c r="B92" s="265"/>
      <c r="C92" s="265"/>
      <c r="D92" s="265"/>
      <c r="E92" s="281"/>
      <c r="F92" s="265"/>
      <c r="G92" s="265"/>
    </row>
    <row r="93" spans="1:7" ht="12.75">
      <c r="A93" s="265"/>
      <c r="B93" s="265"/>
      <c r="C93" s="265"/>
      <c r="D93" s="265"/>
      <c r="E93" s="281"/>
      <c r="F93" s="265"/>
      <c r="G93" s="265"/>
    </row>
    <row r="94" spans="1:7" ht="12.75">
      <c r="A94" s="265"/>
      <c r="B94" s="265"/>
      <c r="C94" s="265"/>
      <c r="D94" s="265"/>
      <c r="E94" s="281"/>
      <c r="F94" s="265"/>
      <c r="G94" s="265"/>
    </row>
    <row r="95" spans="1:7" ht="12.75">
      <c r="A95" s="265"/>
      <c r="B95" s="265"/>
      <c r="C95" s="265"/>
      <c r="D95" s="265"/>
      <c r="E95" s="281"/>
      <c r="F95" s="265"/>
      <c r="G95" s="265"/>
    </row>
    <row r="96" spans="1:7" ht="12.75">
      <c r="A96" s="265"/>
      <c r="B96" s="265"/>
      <c r="C96" s="265"/>
      <c r="D96" s="265"/>
      <c r="E96" s="281"/>
      <c r="F96" s="265"/>
      <c r="G96" s="265"/>
    </row>
    <row r="97" spans="1:7" ht="12.75">
      <c r="A97" s="265"/>
      <c r="B97" s="265"/>
      <c r="C97" s="265"/>
      <c r="D97" s="265"/>
      <c r="E97" s="281"/>
      <c r="F97" s="265"/>
      <c r="G97" s="265"/>
    </row>
    <row r="98" spans="1:7" ht="12.75">
      <c r="A98" s="265"/>
      <c r="B98" s="265"/>
      <c r="C98" s="265"/>
      <c r="D98" s="265"/>
      <c r="E98" s="281"/>
      <c r="F98" s="265"/>
      <c r="G98" s="265"/>
    </row>
    <row r="99" spans="1:7" ht="12.75">
      <c r="A99" s="265"/>
      <c r="B99" s="265"/>
      <c r="C99" s="265"/>
      <c r="D99" s="265"/>
      <c r="E99" s="281"/>
      <c r="F99" s="265"/>
      <c r="G99" s="265"/>
    </row>
    <row r="100" spans="1:7" ht="12.75">
      <c r="A100" s="265"/>
      <c r="B100" s="265"/>
      <c r="C100" s="265"/>
      <c r="D100" s="265"/>
      <c r="E100" s="281"/>
      <c r="F100" s="265"/>
      <c r="G100" s="265"/>
    </row>
    <row r="101" spans="1:7" ht="12.75">
      <c r="A101" s="265"/>
      <c r="B101" s="265"/>
      <c r="C101" s="265"/>
      <c r="D101" s="265"/>
      <c r="E101" s="281"/>
      <c r="F101" s="265"/>
      <c r="G101" s="265"/>
    </row>
    <row r="102" spans="1:7" ht="12.75">
      <c r="A102" s="265"/>
      <c r="B102" s="265"/>
      <c r="C102" s="265"/>
      <c r="D102" s="265"/>
      <c r="E102" s="281"/>
      <c r="F102" s="265"/>
      <c r="G102" s="265"/>
    </row>
  </sheetData>
  <mergeCells count="17">
    <mergeCell ref="C22:G22"/>
    <mergeCell ref="C23:G23"/>
    <mergeCell ref="C24:G24"/>
    <mergeCell ref="C15:G15"/>
    <mergeCell ref="C16:G16"/>
    <mergeCell ref="C17:G17"/>
    <mergeCell ref="C18:G18"/>
    <mergeCell ref="C19:G19"/>
    <mergeCell ref="C21:G21"/>
    <mergeCell ref="C12:G12"/>
    <mergeCell ref="C13:G13"/>
    <mergeCell ref="C14:G14"/>
    <mergeCell ref="A1:G1"/>
    <mergeCell ref="A3:B3"/>
    <mergeCell ref="A4:B4"/>
    <mergeCell ref="E4:G4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7" sqref="F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116</v>
      </c>
      <c r="I1" s="179"/>
    </row>
    <row r="2" spans="1:9" ht="13.8" thickBot="1">
      <c r="A2" s="530" t="s">
        <v>73</v>
      </c>
      <c r="B2" s="531"/>
      <c r="C2" s="180" t="s">
        <v>115</v>
      </c>
      <c r="D2" s="181"/>
      <c r="E2" s="182"/>
      <c r="F2" s="181"/>
      <c r="G2" s="532" t="s">
        <v>114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+'IO 02 IO 02 Pol'!K41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zoomScaleSheetLayoutView="100" workbookViewId="0" topLeftCell="A19">
      <selection activeCell="J4" sqref="J4:J41"/>
    </sheetView>
  </sheetViews>
  <sheetFormatPr defaultColWidth="9.00390625" defaultRowHeight="12.75" outlineLevelRow="1"/>
  <cols>
    <col min="1" max="1" width="3.625" style="289" bestFit="1" customWidth="1"/>
    <col min="2" max="3" width="4.50390625" style="289" bestFit="1" customWidth="1"/>
    <col min="4" max="4" width="5.375" style="289" bestFit="1" customWidth="1"/>
    <col min="5" max="5" width="4.50390625" style="289" bestFit="1" customWidth="1"/>
    <col min="6" max="6" width="11.375" style="289" bestFit="1" customWidth="1"/>
    <col min="7" max="7" width="65.125" style="289" bestFit="1" customWidth="1"/>
    <col min="8" max="8" width="3.375" style="289" bestFit="1" customWidth="1"/>
    <col min="9" max="9" width="6.50390625" style="290" bestFit="1" customWidth="1"/>
    <col min="10" max="10" width="9.125" style="291" bestFit="1" customWidth="1"/>
    <col min="11" max="11" width="7.50390625" style="292" bestFit="1" customWidth="1"/>
    <col min="12" max="13" width="9.125" style="0" hidden="1" customWidth="1"/>
    <col min="257" max="257" width="3.625" style="0" bestFit="1" customWidth="1"/>
    <col min="258" max="259" width="4.50390625" style="0" bestFit="1" customWidth="1"/>
    <col min="260" max="260" width="5.375" style="0" bestFit="1" customWidth="1"/>
    <col min="261" max="261" width="4.50390625" style="0" bestFit="1" customWidth="1"/>
    <col min="262" max="262" width="11.375" style="0" bestFit="1" customWidth="1"/>
    <col min="263" max="263" width="65.125" style="0" bestFit="1" customWidth="1"/>
    <col min="264" max="264" width="3.375" style="0" bestFit="1" customWidth="1"/>
    <col min="265" max="265" width="6.50390625" style="0" bestFit="1" customWidth="1"/>
    <col min="266" max="266" width="9.125" style="0" bestFit="1" customWidth="1"/>
    <col min="267" max="267" width="7.50390625" style="0" bestFit="1" customWidth="1"/>
    <col min="268" max="269" width="9.00390625" style="0" hidden="1" customWidth="1"/>
    <col min="513" max="513" width="3.625" style="0" bestFit="1" customWidth="1"/>
    <col min="514" max="515" width="4.50390625" style="0" bestFit="1" customWidth="1"/>
    <col min="516" max="516" width="5.375" style="0" bestFit="1" customWidth="1"/>
    <col min="517" max="517" width="4.50390625" style="0" bestFit="1" customWidth="1"/>
    <col min="518" max="518" width="11.375" style="0" bestFit="1" customWidth="1"/>
    <col min="519" max="519" width="65.125" style="0" bestFit="1" customWidth="1"/>
    <col min="520" max="520" width="3.375" style="0" bestFit="1" customWidth="1"/>
    <col min="521" max="521" width="6.50390625" style="0" bestFit="1" customWidth="1"/>
    <col min="522" max="522" width="9.125" style="0" bestFit="1" customWidth="1"/>
    <col min="523" max="523" width="7.50390625" style="0" bestFit="1" customWidth="1"/>
    <col min="524" max="525" width="9.00390625" style="0" hidden="1" customWidth="1"/>
    <col min="769" max="769" width="3.625" style="0" bestFit="1" customWidth="1"/>
    <col min="770" max="771" width="4.50390625" style="0" bestFit="1" customWidth="1"/>
    <col min="772" max="772" width="5.375" style="0" bestFit="1" customWidth="1"/>
    <col min="773" max="773" width="4.50390625" style="0" bestFit="1" customWidth="1"/>
    <col min="774" max="774" width="11.375" style="0" bestFit="1" customWidth="1"/>
    <col min="775" max="775" width="65.125" style="0" bestFit="1" customWidth="1"/>
    <col min="776" max="776" width="3.375" style="0" bestFit="1" customWidth="1"/>
    <col min="777" max="777" width="6.50390625" style="0" bestFit="1" customWidth="1"/>
    <col min="778" max="778" width="9.125" style="0" bestFit="1" customWidth="1"/>
    <col min="779" max="779" width="7.50390625" style="0" bestFit="1" customWidth="1"/>
    <col min="780" max="781" width="9.00390625" style="0" hidden="1" customWidth="1"/>
    <col min="1025" max="1025" width="3.625" style="0" bestFit="1" customWidth="1"/>
    <col min="1026" max="1027" width="4.50390625" style="0" bestFit="1" customWidth="1"/>
    <col min="1028" max="1028" width="5.375" style="0" bestFit="1" customWidth="1"/>
    <col min="1029" max="1029" width="4.50390625" style="0" bestFit="1" customWidth="1"/>
    <col min="1030" max="1030" width="11.375" style="0" bestFit="1" customWidth="1"/>
    <col min="1031" max="1031" width="65.125" style="0" bestFit="1" customWidth="1"/>
    <col min="1032" max="1032" width="3.375" style="0" bestFit="1" customWidth="1"/>
    <col min="1033" max="1033" width="6.50390625" style="0" bestFit="1" customWidth="1"/>
    <col min="1034" max="1034" width="9.125" style="0" bestFit="1" customWidth="1"/>
    <col min="1035" max="1035" width="7.50390625" style="0" bestFit="1" customWidth="1"/>
    <col min="1036" max="1037" width="9.00390625" style="0" hidden="1" customWidth="1"/>
    <col min="1281" max="1281" width="3.625" style="0" bestFit="1" customWidth="1"/>
    <col min="1282" max="1283" width="4.50390625" style="0" bestFit="1" customWidth="1"/>
    <col min="1284" max="1284" width="5.375" style="0" bestFit="1" customWidth="1"/>
    <col min="1285" max="1285" width="4.50390625" style="0" bestFit="1" customWidth="1"/>
    <col min="1286" max="1286" width="11.375" style="0" bestFit="1" customWidth="1"/>
    <col min="1287" max="1287" width="65.125" style="0" bestFit="1" customWidth="1"/>
    <col min="1288" max="1288" width="3.375" style="0" bestFit="1" customWidth="1"/>
    <col min="1289" max="1289" width="6.50390625" style="0" bestFit="1" customWidth="1"/>
    <col min="1290" max="1290" width="9.125" style="0" bestFit="1" customWidth="1"/>
    <col min="1291" max="1291" width="7.50390625" style="0" bestFit="1" customWidth="1"/>
    <col min="1292" max="1293" width="9.00390625" style="0" hidden="1" customWidth="1"/>
    <col min="1537" max="1537" width="3.625" style="0" bestFit="1" customWidth="1"/>
    <col min="1538" max="1539" width="4.50390625" style="0" bestFit="1" customWidth="1"/>
    <col min="1540" max="1540" width="5.375" style="0" bestFit="1" customWidth="1"/>
    <col min="1541" max="1541" width="4.50390625" style="0" bestFit="1" customWidth="1"/>
    <col min="1542" max="1542" width="11.375" style="0" bestFit="1" customWidth="1"/>
    <col min="1543" max="1543" width="65.125" style="0" bestFit="1" customWidth="1"/>
    <col min="1544" max="1544" width="3.375" style="0" bestFit="1" customWidth="1"/>
    <col min="1545" max="1545" width="6.50390625" style="0" bestFit="1" customWidth="1"/>
    <col min="1546" max="1546" width="9.125" style="0" bestFit="1" customWidth="1"/>
    <col min="1547" max="1547" width="7.50390625" style="0" bestFit="1" customWidth="1"/>
    <col min="1548" max="1549" width="9.00390625" style="0" hidden="1" customWidth="1"/>
    <col min="1793" max="1793" width="3.625" style="0" bestFit="1" customWidth="1"/>
    <col min="1794" max="1795" width="4.50390625" style="0" bestFit="1" customWidth="1"/>
    <col min="1796" max="1796" width="5.375" style="0" bestFit="1" customWidth="1"/>
    <col min="1797" max="1797" width="4.50390625" style="0" bestFit="1" customWidth="1"/>
    <col min="1798" max="1798" width="11.375" style="0" bestFit="1" customWidth="1"/>
    <col min="1799" max="1799" width="65.125" style="0" bestFit="1" customWidth="1"/>
    <col min="1800" max="1800" width="3.375" style="0" bestFit="1" customWidth="1"/>
    <col min="1801" max="1801" width="6.50390625" style="0" bestFit="1" customWidth="1"/>
    <col min="1802" max="1802" width="9.125" style="0" bestFit="1" customWidth="1"/>
    <col min="1803" max="1803" width="7.50390625" style="0" bestFit="1" customWidth="1"/>
    <col min="1804" max="1805" width="9.00390625" style="0" hidden="1" customWidth="1"/>
    <col min="2049" max="2049" width="3.625" style="0" bestFit="1" customWidth="1"/>
    <col min="2050" max="2051" width="4.50390625" style="0" bestFit="1" customWidth="1"/>
    <col min="2052" max="2052" width="5.375" style="0" bestFit="1" customWidth="1"/>
    <col min="2053" max="2053" width="4.50390625" style="0" bestFit="1" customWidth="1"/>
    <col min="2054" max="2054" width="11.375" style="0" bestFit="1" customWidth="1"/>
    <col min="2055" max="2055" width="65.125" style="0" bestFit="1" customWidth="1"/>
    <col min="2056" max="2056" width="3.375" style="0" bestFit="1" customWidth="1"/>
    <col min="2057" max="2057" width="6.50390625" style="0" bestFit="1" customWidth="1"/>
    <col min="2058" max="2058" width="9.125" style="0" bestFit="1" customWidth="1"/>
    <col min="2059" max="2059" width="7.50390625" style="0" bestFit="1" customWidth="1"/>
    <col min="2060" max="2061" width="9.00390625" style="0" hidden="1" customWidth="1"/>
    <col min="2305" max="2305" width="3.625" style="0" bestFit="1" customWidth="1"/>
    <col min="2306" max="2307" width="4.50390625" style="0" bestFit="1" customWidth="1"/>
    <col min="2308" max="2308" width="5.375" style="0" bestFit="1" customWidth="1"/>
    <col min="2309" max="2309" width="4.50390625" style="0" bestFit="1" customWidth="1"/>
    <col min="2310" max="2310" width="11.375" style="0" bestFit="1" customWidth="1"/>
    <col min="2311" max="2311" width="65.125" style="0" bestFit="1" customWidth="1"/>
    <col min="2312" max="2312" width="3.375" style="0" bestFit="1" customWidth="1"/>
    <col min="2313" max="2313" width="6.50390625" style="0" bestFit="1" customWidth="1"/>
    <col min="2314" max="2314" width="9.125" style="0" bestFit="1" customWidth="1"/>
    <col min="2315" max="2315" width="7.50390625" style="0" bestFit="1" customWidth="1"/>
    <col min="2316" max="2317" width="9.00390625" style="0" hidden="1" customWidth="1"/>
    <col min="2561" max="2561" width="3.625" style="0" bestFit="1" customWidth="1"/>
    <col min="2562" max="2563" width="4.50390625" style="0" bestFit="1" customWidth="1"/>
    <col min="2564" max="2564" width="5.375" style="0" bestFit="1" customWidth="1"/>
    <col min="2565" max="2565" width="4.50390625" style="0" bestFit="1" customWidth="1"/>
    <col min="2566" max="2566" width="11.375" style="0" bestFit="1" customWidth="1"/>
    <col min="2567" max="2567" width="65.125" style="0" bestFit="1" customWidth="1"/>
    <col min="2568" max="2568" width="3.375" style="0" bestFit="1" customWidth="1"/>
    <col min="2569" max="2569" width="6.50390625" style="0" bestFit="1" customWidth="1"/>
    <col min="2570" max="2570" width="9.125" style="0" bestFit="1" customWidth="1"/>
    <col min="2571" max="2571" width="7.50390625" style="0" bestFit="1" customWidth="1"/>
    <col min="2572" max="2573" width="9.00390625" style="0" hidden="1" customWidth="1"/>
    <col min="2817" max="2817" width="3.625" style="0" bestFit="1" customWidth="1"/>
    <col min="2818" max="2819" width="4.50390625" style="0" bestFit="1" customWidth="1"/>
    <col min="2820" max="2820" width="5.375" style="0" bestFit="1" customWidth="1"/>
    <col min="2821" max="2821" width="4.50390625" style="0" bestFit="1" customWidth="1"/>
    <col min="2822" max="2822" width="11.375" style="0" bestFit="1" customWidth="1"/>
    <col min="2823" max="2823" width="65.125" style="0" bestFit="1" customWidth="1"/>
    <col min="2824" max="2824" width="3.375" style="0" bestFit="1" customWidth="1"/>
    <col min="2825" max="2825" width="6.50390625" style="0" bestFit="1" customWidth="1"/>
    <col min="2826" max="2826" width="9.125" style="0" bestFit="1" customWidth="1"/>
    <col min="2827" max="2827" width="7.50390625" style="0" bestFit="1" customWidth="1"/>
    <col min="2828" max="2829" width="9.00390625" style="0" hidden="1" customWidth="1"/>
    <col min="3073" max="3073" width="3.625" style="0" bestFit="1" customWidth="1"/>
    <col min="3074" max="3075" width="4.50390625" style="0" bestFit="1" customWidth="1"/>
    <col min="3076" max="3076" width="5.375" style="0" bestFit="1" customWidth="1"/>
    <col min="3077" max="3077" width="4.50390625" style="0" bestFit="1" customWidth="1"/>
    <col min="3078" max="3078" width="11.375" style="0" bestFit="1" customWidth="1"/>
    <col min="3079" max="3079" width="65.125" style="0" bestFit="1" customWidth="1"/>
    <col min="3080" max="3080" width="3.375" style="0" bestFit="1" customWidth="1"/>
    <col min="3081" max="3081" width="6.50390625" style="0" bestFit="1" customWidth="1"/>
    <col min="3082" max="3082" width="9.125" style="0" bestFit="1" customWidth="1"/>
    <col min="3083" max="3083" width="7.50390625" style="0" bestFit="1" customWidth="1"/>
    <col min="3084" max="3085" width="9.00390625" style="0" hidden="1" customWidth="1"/>
    <col min="3329" max="3329" width="3.625" style="0" bestFit="1" customWidth="1"/>
    <col min="3330" max="3331" width="4.50390625" style="0" bestFit="1" customWidth="1"/>
    <col min="3332" max="3332" width="5.375" style="0" bestFit="1" customWidth="1"/>
    <col min="3333" max="3333" width="4.50390625" style="0" bestFit="1" customWidth="1"/>
    <col min="3334" max="3334" width="11.375" style="0" bestFit="1" customWidth="1"/>
    <col min="3335" max="3335" width="65.125" style="0" bestFit="1" customWidth="1"/>
    <col min="3336" max="3336" width="3.375" style="0" bestFit="1" customWidth="1"/>
    <col min="3337" max="3337" width="6.50390625" style="0" bestFit="1" customWidth="1"/>
    <col min="3338" max="3338" width="9.125" style="0" bestFit="1" customWidth="1"/>
    <col min="3339" max="3339" width="7.50390625" style="0" bestFit="1" customWidth="1"/>
    <col min="3340" max="3341" width="9.00390625" style="0" hidden="1" customWidth="1"/>
    <col min="3585" max="3585" width="3.625" style="0" bestFit="1" customWidth="1"/>
    <col min="3586" max="3587" width="4.50390625" style="0" bestFit="1" customWidth="1"/>
    <col min="3588" max="3588" width="5.375" style="0" bestFit="1" customWidth="1"/>
    <col min="3589" max="3589" width="4.50390625" style="0" bestFit="1" customWidth="1"/>
    <col min="3590" max="3590" width="11.375" style="0" bestFit="1" customWidth="1"/>
    <col min="3591" max="3591" width="65.125" style="0" bestFit="1" customWidth="1"/>
    <col min="3592" max="3592" width="3.375" style="0" bestFit="1" customWidth="1"/>
    <col min="3593" max="3593" width="6.50390625" style="0" bestFit="1" customWidth="1"/>
    <col min="3594" max="3594" width="9.125" style="0" bestFit="1" customWidth="1"/>
    <col min="3595" max="3595" width="7.50390625" style="0" bestFit="1" customWidth="1"/>
    <col min="3596" max="3597" width="9.00390625" style="0" hidden="1" customWidth="1"/>
    <col min="3841" max="3841" width="3.625" style="0" bestFit="1" customWidth="1"/>
    <col min="3842" max="3843" width="4.50390625" style="0" bestFit="1" customWidth="1"/>
    <col min="3844" max="3844" width="5.375" style="0" bestFit="1" customWidth="1"/>
    <col min="3845" max="3845" width="4.50390625" style="0" bestFit="1" customWidth="1"/>
    <col min="3846" max="3846" width="11.375" style="0" bestFit="1" customWidth="1"/>
    <col min="3847" max="3847" width="65.125" style="0" bestFit="1" customWidth="1"/>
    <col min="3848" max="3848" width="3.375" style="0" bestFit="1" customWidth="1"/>
    <col min="3849" max="3849" width="6.50390625" style="0" bestFit="1" customWidth="1"/>
    <col min="3850" max="3850" width="9.125" style="0" bestFit="1" customWidth="1"/>
    <col min="3851" max="3851" width="7.50390625" style="0" bestFit="1" customWidth="1"/>
    <col min="3852" max="3853" width="9.00390625" style="0" hidden="1" customWidth="1"/>
    <col min="4097" max="4097" width="3.625" style="0" bestFit="1" customWidth="1"/>
    <col min="4098" max="4099" width="4.50390625" style="0" bestFit="1" customWidth="1"/>
    <col min="4100" max="4100" width="5.375" style="0" bestFit="1" customWidth="1"/>
    <col min="4101" max="4101" width="4.50390625" style="0" bestFit="1" customWidth="1"/>
    <col min="4102" max="4102" width="11.375" style="0" bestFit="1" customWidth="1"/>
    <col min="4103" max="4103" width="65.125" style="0" bestFit="1" customWidth="1"/>
    <col min="4104" max="4104" width="3.375" style="0" bestFit="1" customWidth="1"/>
    <col min="4105" max="4105" width="6.50390625" style="0" bestFit="1" customWidth="1"/>
    <col min="4106" max="4106" width="9.125" style="0" bestFit="1" customWidth="1"/>
    <col min="4107" max="4107" width="7.50390625" style="0" bestFit="1" customWidth="1"/>
    <col min="4108" max="4109" width="9.00390625" style="0" hidden="1" customWidth="1"/>
    <col min="4353" max="4353" width="3.625" style="0" bestFit="1" customWidth="1"/>
    <col min="4354" max="4355" width="4.50390625" style="0" bestFit="1" customWidth="1"/>
    <col min="4356" max="4356" width="5.375" style="0" bestFit="1" customWidth="1"/>
    <col min="4357" max="4357" width="4.50390625" style="0" bestFit="1" customWidth="1"/>
    <col min="4358" max="4358" width="11.375" style="0" bestFit="1" customWidth="1"/>
    <col min="4359" max="4359" width="65.125" style="0" bestFit="1" customWidth="1"/>
    <col min="4360" max="4360" width="3.375" style="0" bestFit="1" customWidth="1"/>
    <col min="4361" max="4361" width="6.50390625" style="0" bestFit="1" customWidth="1"/>
    <col min="4362" max="4362" width="9.125" style="0" bestFit="1" customWidth="1"/>
    <col min="4363" max="4363" width="7.50390625" style="0" bestFit="1" customWidth="1"/>
    <col min="4364" max="4365" width="9.00390625" style="0" hidden="1" customWidth="1"/>
    <col min="4609" max="4609" width="3.625" style="0" bestFit="1" customWidth="1"/>
    <col min="4610" max="4611" width="4.50390625" style="0" bestFit="1" customWidth="1"/>
    <col min="4612" max="4612" width="5.375" style="0" bestFit="1" customWidth="1"/>
    <col min="4613" max="4613" width="4.50390625" style="0" bestFit="1" customWidth="1"/>
    <col min="4614" max="4614" width="11.375" style="0" bestFit="1" customWidth="1"/>
    <col min="4615" max="4615" width="65.125" style="0" bestFit="1" customWidth="1"/>
    <col min="4616" max="4616" width="3.375" style="0" bestFit="1" customWidth="1"/>
    <col min="4617" max="4617" width="6.50390625" style="0" bestFit="1" customWidth="1"/>
    <col min="4618" max="4618" width="9.125" style="0" bestFit="1" customWidth="1"/>
    <col min="4619" max="4619" width="7.50390625" style="0" bestFit="1" customWidth="1"/>
    <col min="4620" max="4621" width="9.00390625" style="0" hidden="1" customWidth="1"/>
    <col min="4865" max="4865" width="3.625" style="0" bestFit="1" customWidth="1"/>
    <col min="4866" max="4867" width="4.50390625" style="0" bestFit="1" customWidth="1"/>
    <col min="4868" max="4868" width="5.375" style="0" bestFit="1" customWidth="1"/>
    <col min="4869" max="4869" width="4.50390625" style="0" bestFit="1" customWidth="1"/>
    <col min="4870" max="4870" width="11.375" style="0" bestFit="1" customWidth="1"/>
    <col min="4871" max="4871" width="65.125" style="0" bestFit="1" customWidth="1"/>
    <col min="4872" max="4872" width="3.375" style="0" bestFit="1" customWidth="1"/>
    <col min="4873" max="4873" width="6.50390625" style="0" bestFit="1" customWidth="1"/>
    <col min="4874" max="4874" width="9.125" style="0" bestFit="1" customWidth="1"/>
    <col min="4875" max="4875" width="7.50390625" style="0" bestFit="1" customWidth="1"/>
    <col min="4876" max="4877" width="9.00390625" style="0" hidden="1" customWidth="1"/>
    <col min="5121" max="5121" width="3.625" style="0" bestFit="1" customWidth="1"/>
    <col min="5122" max="5123" width="4.50390625" style="0" bestFit="1" customWidth="1"/>
    <col min="5124" max="5124" width="5.375" style="0" bestFit="1" customWidth="1"/>
    <col min="5125" max="5125" width="4.50390625" style="0" bestFit="1" customWidth="1"/>
    <col min="5126" max="5126" width="11.375" style="0" bestFit="1" customWidth="1"/>
    <col min="5127" max="5127" width="65.125" style="0" bestFit="1" customWidth="1"/>
    <col min="5128" max="5128" width="3.375" style="0" bestFit="1" customWidth="1"/>
    <col min="5129" max="5129" width="6.50390625" style="0" bestFit="1" customWidth="1"/>
    <col min="5130" max="5130" width="9.125" style="0" bestFit="1" customWidth="1"/>
    <col min="5131" max="5131" width="7.50390625" style="0" bestFit="1" customWidth="1"/>
    <col min="5132" max="5133" width="9.00390625" style="0" hidden="1" customWidth="1"/>
    <col min="5377" max="5377" width="3.625" style="0" bestFit="1" customWidth="1"/>
    <col min="5378" max="5379" width="4.50390625" style="0" bestFit="1" customWidth="1"/>
    <col min="5380" max="5380" width="5.375" style="0" bestFit="1" customWidth="1"/>
    <col min="5381" max="5381" width="4.50390625" style="0" bestFit="1" customWidth="1"/>
    <col min="5382" max="5382" width="11.375" style="0" bestFit="1" customWidth="1"/>
    <col min="5383" max="5383" width="65.125" style="0" bestFit="1" customWidth="1"/>
    <col min="5384" max="5384" width="3.375" style="0" bestFit="1" customWidth="1"/>
    <col min="5385" max="5385" width="6.50390625" style="0" bestFit="1" customWidth="1"/>
    <col min="5386" max="5386" width="9.125" style="0" bestFit="1" customWidth="1"/>
    <col min="5387" max="5387" width="7.50390625" style="0" bestFit="1" customWidth="1"/>
    <col min="5388" max="5389" width="9.00390625" style="0" hidden="1" customWidth="1"/>
    <col min="5633" max="5633" width="3.625" style="0" bestFit="1" customWidth="1"/>
    <col min="5634" max="5635" width="4.50390625" style="0" bestFit="1" customWidth="1"/>
    <col min="5636" max="5636" width="5.375" style="0" bestFit="1" customWidth="1"/>
    <col min="5637" max="5637" width="4.50390625" style="0" bestFit="1" customWidth="1"/>
    <col min="5638" max="5638" width="11.375" style="0" bestFit="1" customWidth="1"/>
    <col min="5639" max="5639" width="65.125" style="0" bestFit="1" customWidth="1"/>
    <col min="5640" max="5640" width="3.375" style="0" bestFit="1" customWidth="1"/>
    <col min="5641" max="5641" width="6.50390625" style="0" bestFit="1" customWidth="1"/>
    <col min="5642" max="5642" width="9.125" style="0" bestFit="1" customWidth="1"/>
    <col min="5643" max="5643" width="7.50390625" style="0" bestFit="1" customWidth="1"/>
    <col min="5644" max="5645" width="9.00390625" style="0" hidden="1" customWidth="1"/>
    <col min="5889" max="5889" width="3.625" style="0" bestFit="1" customWidth="1"/>
    <col min="5890" max="5891" width="4.50390625" style="0" bestFit="1" customWidth="1"/>
    <col min="5892" max="5892" width="5.375" style="0" bestFit="1" customWidth="1"/>
    <col min="5893" max="5893" width="4.50390625" style="0" bestFit="1" customWidth="1"/>
    <col min="5894" max="5894" width="11.375" style="0" bestFit="1" customWidth="1"/>
    <col min="5895" max="5895" width="65.125" style="0" bestFit="1" customWidth="1"/>
    <col min="5896" max="5896" width="3.375" style="0" bestFit="1" customWidth="1"/>
    <col min="5897" max="5897" width="6.50390625" style="0" bestFit="1" customWidth="1"/>
    <col min="5898" max="5898" width="9.125" style="0" bestFit="1" customWidth="1"/>
    <col min="5899" max="5899" width="7.50390625" style="0" bestFit="1" customWidth="1"/>
    <col min="5900" max="5901" width="9.00390625" style="0" hidden="1" customWidth="1"/>
    <col min="6145" max="6145" width="3.625" style="0" bestFit="1" customWidth="1"/>
    <col min="6146" max="6147" width="4.50390625" style="0" bestFit="1" customWidth="1"/>
    <col min="6148" max="6148" width="5.375" style="0" bestFit="1" customWidth="1"/>
    <col min="6149" max="6149" width="4.50390625" style="0" bestFit="1" customWidth="1"/>
    <col min="6150" max="6150" width="11.375" style="0" bestFit="1" customWidth="1"/>
    <col min="6151" max="6151" width="65.125" style="0" bestFit="1" customWidth="1"/>
    <col min="6152" max="6152" width="3.375" style="0" bestFit="1" customWidth="1"/>
    <col min="6153" max="6153" width="6.50390625" style="0" bestFit="1" customWidth="1"/>
    <col min="6154" max="6154" width="9.125" style="0" bestFit="1" customWidth="1"/>
    <col min="6155" max="6155" width="7.50390625" style="0" bestFit="1" customWidth="1"/>
    <col min="6156" max="6157" width="9.00390625" style="0" hidden="1" customWidth="1"/>
    <col min="6401" max="6401" width="3.625" style="0" bestFit="1" customWidth="1"/>
    <col min="6402" max="6403" width="4.50390625" style="0" bestFit="1" customWidth="1"/>
    <col min="6404" max="6404" width="5.375" style="0" bestFit="1" customWidth="1"/>
    <col min="6405" max="6405" width="4.50390625" style="0" bestFit="1" customWidth="1"/>
    <col min="6406" max="6406" width="11.375" style="0" bestFit="1" customWidth="1"/>
    <col min="6407" max="6407" width="65.125" style="0" bestFit="1" customWidth="1"/>
    <col min="6408" max="6408" width="3.375" style="0" bestFit="1" customWidth="1"/>
    <col min="6409" max="6409" width="6.50390625" style="0" bestFit="1" customWidth="1"/>
    <col min="6410" max="6410" width="9.125" style="0" bestFit="1" customWidth="1"/>
    <col min="6411" max="6411" width="7.50390625" style="0" bestFit="1" customWidth="1"/>
    <col min="6412" max="6413" width="9.00390625" style="0" hidden="1" customWidth="1"/>
    <col min="6657" max="6657" width="3.625" style="0" bestFit="1" customWidth="1"/>
    <col min="6658" max="6659" width="4.50390625" style="0" bestFit="1" customWidth="1"/>
    <col min="6660" max="6660" width="5.375" style="0" bestFit="1" customWidth="1"/>
    <col min="6661" max="6661" width="4.50390625" style="0" bestFit="1" customWidth="1"/>
    <col min="6662" max="6662" width="11.375" style="0" bestFit="1" customWidth="1"/>
    <col min="6663" max="6663" width="65.125" style="0" bestFit="1" customWidth="1"/>
    <col min="6664" max="6664" width="3.375" style="0" bestFit="1" customWidth="1"/>
    <col min="6665" max="6665" width="6.50390625" style="0" bestFit="1" customWidth="1"/>
    <col min="6666" max="6666" width="9.125" style="0" bestFit="1" customWidth="1"/>
    <col min="6667" max="6667" width="7.50390625" style="0" bestFit="1" customWidth="1"/>
    <col min="6668" max="6669" width="9.00390625" style="0" hidden="1" customWidth="1"/>
    <col min="6913" max="6913" width="3.625" style="0" bestFit="1" customWidth="1"/>
    <col min="6914" max="6915" width="4.50390625" style="0" bestFit="1" customWidth="1"/>
    <col min="6916" max="6916" width="5.375" style="0" bestFit="1" customWidth="1"/>
    <col min="6917" max="6917" width="4.50390625" style="0" bestFit="1" customWidth="1"/>
    <col min="6918" max="6918" width="11.375" style="0" bestFit="1" customWidth="1"/>
    <col min="6919" max="6919" width="65.125" style="0" bestFit="1" customWidth="1"/>
    <col min="6920" max="6920" width="3.375" style="0" bestFit="1" customWidth="1"/>
    <col min="6921" max="6921" width="6.50390625" style="0" bestFit="1" customWidth="1"/>
    <col min="6922" max="6922" width="9.125" style="0" bestFit="1" customWidth="1"/>
    <col min="6923" max="6923" width="7.50390625" style="0" bestFit="1" customWidth="1"/>
    <col min="6924" max="6925" width="9.00390625" style="0" hidden="1" customWidth="1"/>
    <col min="7169" max="7169" width="3.625" style="0" bestFit="1" customWidth="1"/>
    <col min="7170" max="7171" width="4.50390625" style="0" bestFit="1" customWidth="1"/>
    <col min="7172" max="7172" width="5.375" style="0" bestFit="1" customWidth="1"/>
    <col min="7173" max="7173" width="4.50390625" style="0" bestFit="1" customWidth="1"/>
    <col min="7174" max="7174" width="11.375" style="0" bestFit="1" customWidth="1"/>
    <col min="7175" max="7175" width="65.125" style="0" bestFit="1" customWidth="1"/>
    <col min="7176" max="7176" width="3.375" style="0" bestFit="1" customWidth="1"/>
    <col min="7177" max="7177" width="6.50390625" style="0" bestFit="1" customWidth="1"/>
    <col min="7178" max="7178" width="9.125" style="0" bestFit="1" customWidth="1"/>
    <col min="7179" max="7179" width="7.50390625" style="0" bestFit="1" customWidth="1"/>
    <col min="7180" max="7181" width="9.00390625" style="0" hidden="1" customWidth="1"/>
    <col min="7425" max="7425" width="3.625" style="0" bestFit="1" customWidth="1"/>
    <col min="7426" max="7427" width="4.50390625" style="0" bestFit="1" customWidth="1"/>
    <col min="7428" max="7428" width="5.375" style="0" bestFit="1" customWidth="1"/>
    <col min="7429" max="7429" width="4.50390625" style="0" bestFit="1" customWidth="1"/>
    <col min="7430" max="7430" width="11.375" style="0" bestFit="1" customWidth="1"/>
    <col min="7431" max="7431" width="65.125" style="0" bestFit="1" customWidth="1"/>
    <col min="7432" max="7432" width="3.375" style="0" bestFit="1" customWidth="1"/>
    <col min="7433" max="7433" width="6.50390625" style="0" bestFit="1" customWidth="1"/>
    <col min="7434" max="7434" width="9.125" style="0" bestFit="1" customWidth="1"/>
    <col min="7435" max="7435" width="7.50390625" style="0" bestFit="1" customWidth="1"/>
    <col min="7436" max="7437" width="9.00390625" style="0" hidden="1" customWidth="1"/>
    <col min="7681" max="7681" width="3.625" style="0" bestFit="1" customWidth="1"/>
    <col min="7682" max="7683" width="4.50390625" style="0" bestFit="1" customWidth="1"/>
    <col min="7684" max="7684" width="5.375" style="0" bestFit="1" customWidth="1"/>
    <col min="7685" max="7685" width="4.50390625" style="0" bestFit="1" customWidth="1"/>
    <col min="7686" max="7686" width="11.375" style="0" bestFit="1" customWidth="1"/>
    <col min="7687" max="7687" width="65.125" style="0" bestFit="1" customWidth="1"/>
    <col min="7688" max="7688" width="3.375" style="0" bestFit="1" customWidth="1"/>
    <col min="7689" max="7689" width="6.50390625" style="0" bestFit="1" customWidth="1"/>
    <col min="7690" max="7690" width="9.125" style="0" bestFit="1" customWidth="1"/>
    <col min="7691" max="7691" width="7.50390625" style="0" bestFit="1" customWidth="1"/>
    <col min="7692" max="7693" width="9.00390625" style="0" hidden="1" customWidth="1"/>
    <col min="7937" max="7937" width="3.625" style="0" bestFit="1" customWidth="1"/>
    <col min="7938" max="7939" width="4.50390625" style="0" bestFit="1" customWidth="1"/>
    <col min="7940" max="7940" width="5.375" style="0" bestFit="1" customWidth="1"/>
    <col min="7941" max="7941" width="4.50390625" style="0" bestFit="1" customWidth="1"/>
    <col min="7942" max="7942" width="11.375" style="0" bestFit="1" customWidth="1"/>
    <col min="7943" max="7943" width="65.125" style="0" bestFit="1" customWidth="1"/>
    <col min="7944" max="7944" width="3.375" style="0" bestFit="1" customWidth="1"/>
    <col min="7945" max="7945" width="6.50390625" style="0" bestFit="1" customWidth="1"/>
    <col min="7946" max="7946" width="9.125" style="0" bestFit="1" customWidth="1"/>
    <col min="7947" max="7947" width="7.50390625" style="0" bestFit="1" customWidth="1"/>
    <col min="7948" max="7949" width="9.00390625" style="0" hidden="1" customWidth="1"/>
    <col min="8193" max="8193" width="3.625" style="0" bestFit="1" customWidth="1"/>
    <col min="8194" max="8195" width="4.50390625" style="0" bestFit="1" customWidth="1"/>
    <col min="8196" max="8196" width="5.375" style="0" bestFit="1" customWidth="1"/>
    <col min="8197" max="8197" width="4.50390625" style="0" bestFit="1" customWidth="1"/>
    <col min="8198" max="8198" width="11.375" style="0" bestFit="1" customWidth="1"/>
    <col min="8199" max="8199" width="65.125" style="0" bestFit="1" customWidth="1"/>
    <col min="8200" max="8200" width="3.375" style="0" bestFit="1" customWidth="1"/>
    <col min="8201" max="8201" width="6.50390625" style="0" bestFit="1" customWidth="1"/>
    <col min="8202" max="8202" width="9.125" style="0" bestFit="1" customWidth="1"/>
    <col min="8203" max="8203" width="7.50390625" style="0" bestFit="1" customWidth="1"/>
    <col min="8204" max="8205" width="9.00390625" style="0" hidden="1" customWidth="1"/>
    <col min="8449" max="8449" width="3.625" style="0" bestFit="1" customWidth="1"/>
    <col min="8450" max="8451" width="4.50390625" style="0" bestFit="1" customWidth="1"/>
    <col min="8452" max="8452" width="5.375" style="0" bestFit="1" customWidth="1"/>
    <col min="8453" max="8453" width="4.50390625" style="0" bestFit="1" customWidth="1"/>
    <col min="8454" max="8454" width="11.375" style="0" bestFit="1" customWidth="1"/>
    <col min="8455" max="8455" width="65.125" style="0" bestFit="1" customWidth="1"/>
    <col min="8456" max="8456" width="3.375" style="0" bestFit="1" customWidth="1"/>
    <col min="8457" max="8457" width="6.50390625" style="0" bestFit="1" customWidth="1"/>
    <col min="8458" max="8458" width="9.125" style="0" bestFit="1" customWidth="1"/>
    <col min="8459" max="8459" width="7.50390625" style="0" bestFit="1" customWidth="1"/>
    <col min="8460" max="8461" width="9.00390625" style="0" hidden="1" customWidth="1"/>
    <col min="8705" max="8705" width="3.625" style="0" bestFit="1" customWidth="1"/>
    <col min="8706" max="8707" width="4.50390625" style="0" bestFit="1" customWidth="1"/>
    <col min="8708" max="8708" width="5.375" style="0" bestFit="1" customWidth="1"/>
    <col min="8709" max="8709" width="4.50390625" style="0" bestFit="1" customWidth="1"/>
    <col min="8710" max="8710" width="11.375" style="0" bestFit="1" customWidth="1"/>
    <col min="8711" max="8711" width="65.125" style="0" bestFit="1" customWidth="1"/>
    <col min="8712" max="8712" width="3.375" style="0" bestFit="1" customWidth="1"/>
    <col min="8713" max="8713" width="6.50390625" style="0" bestFit="1" customWidth="1"/>
    <col min="8714" max="8714" width="9.125" style="0" bestFit="1" customWidth="1"/>
    <col min="8715" max="8715" width="7.50390625" style="0" bestFit="1" customWidth="1"/>
    <col min="8716" max="8717" width="9.00390625" style="0" hidden="1" customWidth="1"/>
    <col min="8961" max="8961" width="3.625" style="0" bestFit="1" customWidth="1"/>
    <col min="8962" max="8963" width="4.50390625" style="0" bestFit="1" customWidth="1"/>
    <col min="8964" max="8964" width="5.375" style="0" bestFit="1" customWidth="1"/>
    <col min="8965" max="8965" width="4.50390625" style="0" bestFit="1" customWidth="1"/>
    <col min="8966" max="8966" width="11.375" style="0" bestFit="1" customWidth="1"/>
    <col min="8967" max="8967" width="65.125" style="0" bestFit="1" customWidth="1"/>
    <col min="8968" max="8968" width="3.375" style="0" bestFit="1" customWidth="1"/>
    <col min="8969" max="8969" width="6.50390625" style="0" bestFit="1" customWidth="1"/>
    <col min="8970" max="8970" width="9.125" style="0" bestFit="1" customWidth="1"/>
    <col min="8971" max="8971" width="7.50390625" style="0" bestFit="1" customWidth="1"/>
    <col min="8972" max="8973" width="9.00390625" style="0" hidden="1" customWidth="1"/>
    <col min="9217" max="9217" width="3.625" style="0" bestFit="1" customWidth="1"/>
    <col min="9218" max="9219" width="4.50390625" style="0" bestFit="1" customWidth="1"/>
    <col min="9220" max="9220" width="5.375" style="0" bestFit="1" customWidth="1"/>
    <col min="9221" max="9221" width="4.50390625" style="0" bestFit="1" customWidth="1"/>
    <col min="9222" max="9222" width="11.375" style="0" bestFit="1" customWidth="1"/>
    <col min="9223" max="9223" width="65.125" style="0" bestFit="1" customWidth="1"/>
    <col min="9224" max="9224" width="3.375" style="0" bestFit="1" customWidth="1"/>
    <col min="9225" max="9225" width="6.50390625" style="0" bestFit="1" customWidth="1"/>
    <col min="9226" max="9226" width="9.125" style="0" bestFit="1" customWidth="1"/>
    <col min="9227" max="9227" width="7.50390625" style="0" bestFit="1" customWidth="1"/>
    <col min="9228" max="9229" width="9.00390625" style="0" hidden="1" customWidth="1"/>
    <col min="9473" max="9473" width="3.625" style="0" bestFit="1" customWidth="1"/>
    <col min="9474" max="9475" width="4.50390625" style="0" bestFit="1" customWidth="1"/>
    <col min="9476" max="9476" width="5.375" style="0" bestFit="1" customWidth="1"/>
    <col min="9477" max="9477" width="4.50390625" style="0" bestFit="1" customWidth="1"/>
    <col min="9478" max="9478" width="11.375" style="0" bestFit="1" customWidth="1"/>
    <col min="9479" max="9479" width="65.125" style="0" bestFit="1" customWidth="1"/>
    <col min="9480" max="9480" width="3.375" style="0" bestFit="1" customWidth="1"/>
    <col min="9481" max="9481" width="6.50390625" style="0" bestFit="1" customWidth="1"/>
    <col min="9482" max="9482" width="9.125" style="0" bestFit="1" customWidth="1"/>
    <col min="9483" max="9483" width="7.50390625" style="0" bestFit="1" customWidth="1"/>
    <col min="9484" max="9485" width="9.00390625" style="0" hidden="1" customWidth="1"/>
    <col min="9729" max="9729" width="3.625" style="0" bestFit="1" customWidth="1"/>
    <col min="9730" max="9731" width="4.50390625" style="0" bestFit="1" customWidth="1"/>
    <col min="9732" max="9732" width="5.375" style="0" bestFit="1" customWidth="1"/>
    <col min="9733" max="9733" width="4.50390625" style="0" bestFit="1" customWidth="1"/>
    <col min="9734" max="9734" width="11.375" style="0" bestFit="1" customWidth="1"/>
    <col min="9735" max="9735" width="65.125" style="0" bestFit="1" customWidth="1"/>
    <col min="9736" max="9736" width="3.375" style="0" bestFit="1" customWidth="1"/>
    <col min="9737" max="9737" width="6.50390625" style="0" bestFit="1" customWidth="1"/>
    <col min="9738" max="9738" width="9.125" style="0" bestFit="1" customWidth="1"/>
    <col min="9739" max="9739" width="7.50390625" style="0" bestFit="1" customWidth="1"/>
    <col min="9740" max="9741" width="9.00390625" style="0" hidden="1" customWidth="1"/>
    <col min="9985" max="9985" width="3.625" style="0" bestFit="1" customWidth="1"/>
    <col min="9986" max="9987" width="4.50390625" style="0" bestFit="1" customWidth="1"/>
    <col min="9988" max="9988" width="5.375" style="0" bestFit="1" customWidth="1"/>
    <col min="9989" max="9989" width="4.50390625" style="0" bestFit="1" customWidth="1"/>
    <col min="9990" max="9990" width="11.375" style="0" bestFit="1" customWidth="1"/>
    <col min="9991" max="9991" width="65.125" style="0" bestFit="1" customWidth="1"/>
    <col min="9992" max="9992" width="3.375" style="0" bestFit="1" customWidth="1"/>
    <col min="9993" max="9993" width="6.50390625" style="0" bestFit="1" customWidth="1"/>
    <col min="9994" max="9994" width="9.125" style="0" bestFit="1" customWidth="1"/>
    <col min="9995" max="9995" width="7.50390625" style="0" bestFit="1" customWidth="1"/>
    <col min="9996" max="9997" width="9.00390625" style="0" hidden="1" customWidth="1"/>
    <col min="10241" max="10241" width="3.625" style="0" bestFit="1" customWidth="1"/>
    <col min="10242" max="10243" width="4.50390625" style="0" bestFit="1" customWidth="1"/>
    <col min="10244" max="10244" width="5.375" style="0" bestFit="1" customWidth="1"/>
    <col min="10245" max="10245" width="4.50390625" style="0" bestFit="1" customWidth="1"/>
    <col min="10246" max="10246" width="11.375" style="0" bestFit="1" customWidth="1"/>
    <col min="10247" max="10247" width="65.125" style="0" bestFit="1" customWidth="1"/>
    <col min="10248" max="10248" width="3.375" style="0" bestFit="1" customWidth="1"/>
    <col min="10249" max="10249" width="6.50390625" style="0" bestFit="1" customWidth="1"/>
    <col min="10250" max="10250" width="9.125" style="0" bestFit="1" customWidth="1"/>
    <col min="10251" max="10251" width="7.50390625" style="0" bestFit="1" customWidth="1"/>
    <col min="10252" max="10253" width="9.00390625" style="0" hidden="1" customWidth="1"/>
    <col min="10497" max="10497" width="3.625" style="0" bestFit="1" customWidth="1"/>
    <col min="10498" max="10499" width="4.50390625" style="0" bestFit="1" customWidth="1"/>
    <col min="10500" max="10500" width="5.375" style="0" bestFit="1" customWidth="1"/>
    <col min="10501" max="10501" width="4.50390625" style="0" bestFit="1" customWidth="1"/>
    <col min="10502" max="10502" width="11.375" style="0" bestFit="1" customWidth="1"/>
    <col min="10503" max="10503" width="65.125" style="0" bestFit="1" customWidth="1"/>
    <col min="10504" max="10504" width="3.375" style="0" bestFit="1" customWidth="1"/>
    <col min="10505" max="10505" width="6.50390625" style="0" bestFit="1" customWidth="1"/>
    <col min="10506" max="10506" width="9.125" style="0" bestFit="1" customWidth="1"/>
    <col min="10507" max="10507" width="7.50390625" style="0" bestFit="1" customWidth="1"/>
    <col min="10508" max="10509" width="9.00390625" style="0" hidden="1" customWidth="1"/>
    <col min="10753" max="10753" width="3.625" style="0" bestFit="1" customWidth="1"/>
    <col min="10754" max="10755" width="4.50390625" style="0" bestFit="1" customWidth="1"/>
    <col min="10756" max="10756" width="5.375" style="0" bestFit="1" customWidth="1"/>
    <col min="10757" max="10757" width="4.50390625" style="0" bestFit="1" customWidth="1"/>
    <col min="10758" max="10758" width="11.375" style="0" bestFit="1" customWidth="1"/>
    <col min="10759" max="10759" width="65.125" style="0" bestFit="1" customWidth="1"/>
    <col min="10760" max="10760" width="3.375" style="0" bestFit="1" customWidth="1"/>
    <col min="10761" max="10761" width="6.50390625" style="0" bestFit="1" customWidth="1"/>
    <col min="10762" max="10762" width="9.125" style="0" bestFit="1" customWidth="1"/>
    <col min="10763" max="10763" width="7.50390625" style="0" bestFit="1" customWidth="1"/>
    <col min="10764" max="10765" width="9.00390625" style="0" hidden="1" customWidth="1"/>
    <col min="11009" max="11009" width="3.625" style="0" bestFit="1" customWidth="1"/>
    <col min="11010" max="11011" width="4.50390625" style="0" bestFit="1" customWidth="1"/>
    <col min="11012" max="11012" width="5.375" style="0" bestFit="1" customWidth="1"/>
    <col min="11013" max="11013" width="4.50390625" style="0" bestFit="1" customWidth="1"/>
    <col min="11014" max="11014" width="11.375" style="0" bestFit="1" customWidth="1"/>
    <col min="11015" max="11015" width="65.125" style="0" bestFit="1" customWidth="1"/>
    <col min="11016" max="11016" width="3.375" style="0" bestFit="1" customWidth="1"/>
    <col min="11017" max="11017" width="6.50390625" style="0" bestFit="1" customWidth="1"/>
    <col min="11018" max="11018" width="9.125" style="0" bestFit="1" customWidth="1"/>
    <col min="11019" max="11019" width="7.50390625" style="0" bestFit="1" customWidth="1"/>
    <col min="11020" max="11021" width="9.00390625" style="0" hidden="1" customWidth="1"/>
    <col min="11265" max="11265" width="3.625" style="0" bestFit="1" customWidth="1"/>
    <col min="11266" max="11267" width="4.50390625" style="0" bestFit="1" customWidth="1"/>
    <col min="11268" max="11268" width="5.375" style="0" bestFit="1" customWidth="1"/>
    <col min="11269" max="11269" width="4.50390625" style="0" bestFit="1" customWidth="1"/>
    <col min="11270" max="11270" width="11.375" style="0" bestFit="1" customWidth="1"/>
    <col min="11271" max="11271" width="65.125" style="0" bestFit="1" customWidth="1"/>
    <col min="11272" max="11272" width="3.375" style="0" bestFit="1" customWidth="1"/>
    <col min="11273" max="11273" width="6.50390625" style="0" bestFit="1" customWidth="1"/>
    <col min="11274" max="11274" width="9.125" style="0" bestFit="1" customWidth="1"/>
    <col min="11275" max="11275" width="7.50390625" style="0" bestFit="1" customWidth="1"/>
    <col min="11276" max="11277" width="9.00390625" style="0" hidden="1" customWidth="1"/>
    <col min="11521" max="11521" width="3.625" style="0" bestFit="1" customWidth="1"/>
    <col min="11522" max="11523" width="4.50390625" style="0" bestFit="1" customWidth="1"/>
    <col min="11524" max="11524" width="5.375" style="0" bestFit="1" customWidth="1"/>
    <col min="11525" max="11525" width="4.50390625" style="0" bestFit="1" customWidth="1"/>
    <col min="11526" max="11526" width="11.375" style="0" bestFit="1" customWidth="1"/>
    <col min="11527" max="11527" width="65.125" style="0" bestFit="1" customWidth="1"/>
    <col min="11528" max="11528" width="3.375" style="0" bestFit="1" customWidth="1"/>
    <col min="11529" max="11529" width="6.50390625" style="0" bestFit="1" customWidth="1"/>
    <col min="11530" max="11530" width="9.125" style="0" bestFit="1" customWidth="1"/>
    <col min="11531" max="11531" width="7.50390625" style="0" bestFit="1" customWidth="1"/>
    <col min="11532" max="11533" width="9.00390625" style="0" hidden="1" customWidth="1"/>
    <col min="11777" max="11777" width="3.625" style="0" bestFit="1" customWidth="1"/>
    <col min="11778" max="11779" width="4.50390625" style="0" bestFit="1" customWidth="1"/>
    <col min="11780" max="11780" width="5.375" style="0" bestFit="1" customWidth="1"/>
    <col min="11781" max="11781" width="4.50390625" style="0" bestFit="1" customWidth="1"/>
    <col min="11782" max="11782" width="11.375" style="0" bestFit="1" customWidth="1"/>
    <col min="11783" max="11783" width="65.125" style="0" bestFit="1" customWidth="1"/>
    <col min="11784" max="11784" width="3.375" style="0" bestFit="1" customWidth="1"/>
    <col min="11785" max="11785" width="6.50390625" style="0" bestFit="1" customWidth="1"/>
    <col min="11786" max="11786" width="9.125" style="0" bestFit="1" customWidth="1"/>
    <col min="11787" max="11787" width="7.50390625" style="0" bestFit="1" customWidth="1"/>
    <col min="11788" max="11789" width="9.00390625" style="0" hidden="1" customWidth="1"/>
    <col min="12033" max="12033" width="3.625" style="0" bestFit="1" customWidth="1"/>
    <col min="12034" max="12035" width="4.50390625" style="0" bestFit="1" customWidth="1"/>
    <col min="12036" max="12036" width="5.375" style="0" bestFit="1" customWidth="1"/>
    <col min="12037" max="12037" width="4.50390625" style="0" bestFit="1" customWidth="1"/>
    <col min="12038" max="12038" width="11.375" style="0" bestFit="1" customWidth="1"/>
    <col min="12039" max="12039" width="65.125" style="0" bestFit="1" customWidth="1"/>
    <col min="12040" max="12040" width="3.375" style="0" bestFit="1" customWidth="1"/>
    <col min="12041" max="12041" width="6.50390625" style="0" bestFit="1" customWidth="1"/>
    <col min="12042" max="12042" width="9.125" style="0" bestFit="1" customWidth="1"/>
    <col min="12043" max="12043" width="7.50390625" style="0" bestFit="1" customWidth="1"/>
    <col min="12044" max="12045" width="9.00390625" style="0" hidden="1" customWidth="1"/>
    <col min="12289" max="12289" width="3.625" style="0" bestFit="1" customWidth="1"/>
    <col min="12290" max="12291" width="4.50390625" style="0" bestFit="1" customWidth="1"/>
    <col min="12292" max="12292" width="5.375" style="0" bestFit="1" customWidth="1"/>
    <col min="12293" max="12293" width="4.50390625" style="0" bestFit="1" customWidth="1"/>
    <col min="12294" max="12294" width="11.375" style="0" bestFit="1" customWidth="1"/>
    <col min="12295" max="12295" width="65.125" style="0" bestFit="1" customWidth="1"/>
    <col min="12296" max="12296" width="3.375" style="0" bestFit="1" customWidth="1"/>
    <col min="12297" max="12297" width="6.50390625" style="0" bestFit="1" customWidth="1"/>
    <col min="12298" max="12298" width="9.125" style="0" bestFit="1" customWidth="1"/>
    <col min="12299" max="12299" width="7.50390625" style="0" bestFit="1" customWidth="1"/>
    <col min="12300" max="12301" width="9.00390625" style="0" hidden="1" customWidth="1"/>
    <col min="12545" max="12545" width="3.625" style="0" bestFit="1" customWidth="1"/>
    <col min="12546" max="12547" width="4.50390625" style="0" bestFit="1" customWidth="1"/>
    <col min="12548" max="12548" width="5.375" style="0" bestFit="1" customWidth="1"/>
    <col min="12549" max="12549" width="4.50390625" style="0" bestFit="1" customWidth="1"/>
    <col min="12550" max="12550" width="11.375" style="0" bestFit="1" customWidth="1"/>
    <col min="12551" max="12551" width="65.125" style="0" bestFit="1" customWidth="1"/>
    <col min="12552" max="12552" width="3.375" style="0" bestFit="1" customWidth="1"/>
    <col min="12553" max="12553" width="6.50390625" style="0" bestFit="1" customWidth="1"/>
    <col min="12554" max="12554" width="9.125" style="0" bestFit="1" customWidth="1"/>
    <col min="12555" max="12555" width="7.50390625" style="0" bestFit="1" customWidth="1"/>
    <col min="12556" max="12557" width="9.00390625" style="0" hidden="1" customWidth="1"/>
    <col min="12801" max="12801" width="3.625" style="0" bestFit="1" customWidth="1"/>
    <col min="12802" max="12803" width="4.50390625" style="0" bestFit="1" customWidth="1"/>
    <col min="12804" max="12804" width="5.375" style="0" bestFit="1" customWidth="1"/>
    <col min="12805" max="12805" width="4.50390625" style="0" bestFit="1" customWidth="1"/>
    <col min="12806" max="12806" width="11.375" style="0" bestFit="1" customWidth="1"/>
    <col min="12807" max="12807" width="65.125" style="0" bestFit="1" customWidth="1"/>
    <col min="12808" max="12808" width="3.375" style="0" bestFit="1" customWidth="1"/>
    <col min="12809" max="12809" width="6.50390625" style="0" bestFit="1" customWidth="1"/>
    <col min="12810" max="12810" width="9.125" style="0" bestFit="1" customWidth="1"/>
    <col min="12811" max="12811" width="7.50390625" style="0" bestFit="1" customWidth="1"/>
    <col min="12812" max="12813" width="9.00390625" style="0" hidden="1" customWidth="1"/>
    <col min="13057" max="13057" width="3.625" style="0" bestFit="1" customWidth="1"/>
    <col min="13058" max="13059" width="4.50390625" style="0" bestFit="1" customWidth="1"/>
    <col min="13060" max="13060" width="5.375" style="0" bestFit="1" customWidth="1"/>
    <col min="13061" max="13061" width="4.50390625" style="0" bestFit="1" customWidth="1"/>
    <col min="13062" max="13062" width="11.375" style="0" bestFit="1" customWidth="1"/>
    <col min="13063" max="13063" width="65.125" style="0" bestFit="1" customWidth="1"/>
    <col min="13064" max="13064" width="3.375" style="0" bestFit="1" customWidth="1"/>
    <col min="13065" max="13065" width="6.50390625" style="0" bestFit="1" customWidth="1"/>
    <col min="13066" max="13066" width="9.125" style="0" bestFit="1" customWidth="1"/>
    <col min="13067" max="13067" width="7.50390625" style="0" bestFit="1" customWidth="1"/>
    <col min="13068" max="13069" width="9.00390625" style="0" hidden="1" customWidth="1"/>
    <col min="13313" max="13313" width="3.625" style="0" bestFit="1" customWidth="1"/>
    <col min="13314" max="13315" width="4.50390625" style="0" bestFit="1" customWidth="1"/>
    <col min="13316" max="13316" width="5.375" style="0" bestFit="1" customWidth="1"/>
    <col min="13317" max="13317" width="4.50390625" style="0" bestFit="1" customWidth="1"/>
    <col min="13318" max="13318" width="11.375" style="0" bestFit="1" customWidth="1"/>
    <col min="13319" max="13319" width="65.125" style="0" bestFit="1" customWidth="1"/>
    <col min="13320" max="13320" width="3.375" style="0" bestFit="1" customWidth="1"/>
    <col min="13321" max="13321" width="6.50390625" style="0" bestFit="1" customWidth="1"/>
    <col min="13322" max="13322" width="9.125" style="0" bestFit="1" customWidth="1"/>
    <col min="13323" max="13323" width="7.50390625" style="0" bestFit="1" customWidth="1"/>
    <col min="13324" max="13325" width="9.00390625" style="0" hidden="1" customWidth="1"/>
    <col min="13569" max="13569" width="3.625" style="0" bestFit="1" customWidth="1"/>
    <col min="13570" max="13571" width="4.50390625" style="0" bestFit="1" customWidth="1"/>
    <col min="13572" max="13572" width="5.375" style="0" bestFit="1" customWidth="1"/>
    <col min="13573" max="13573" width="4.50390625" style="0" bestFit="1" customWidth="1"/>
    <col min="13574" max="13574" width="11.375" style="0" bestFit="1" customWidth="1"/>
    <col min="13575" max="13575" width="65.125" style="0" bestFit="1" customWidth="1"/>
    <col min="13576" max="13576" width="3.375" style="0" bestFit="1" customWidth="1"/>
    <col min="13577" max="13577" width="6.50390625" style="0" bestFit="1" customWidth="1"/>
    <col min="13578" max="13578" width="9.125" style="0" bestFit="1" customWidth="1"/>
    <col min="13579" max="13579" width="7.50390625" style="0" bestFit="1" customWidth="1"/>
    <col min="13580" max="13581" width="9.00390625" style="0" hidden="1" customWidth="1"/>
    <col min="13825" max="13825" width="3.625" style="0" bestFit="1" customWidth="1"/>
    <col min="13826" max="13827" width="4.50390625" style="0" bestFit="1" customWidth="1"/>
    <col min="13828" max="13828" width="5.375" style="0" bestFit="1" customWidth="1"/>
    <col min="13829" max="13829" width="4.50390625" style="0" bestFit="1" customWidth="1"/>
    <col min="13830" max="13830" width="11.375" style="0" bestFit="1" customWidth="1"/>
    <col min="13831" max="13831" width="65.125" style="0" bestFit="1" customWidth="1"/>
    <col min="13832" max="13832" width="3.375" style="0" bestFit="1" customWidth="1"/>
    <col min="13833" max="13833" width="6.50390625" style="0" bestFit="1" customWidth="1"/>
    <col min="13834" max="13834" width="9.125" style="0" bestFit="1" customWidth="1"/>
    <col min="13835" max="13835" width="7.50390625" style="0" bestFit="1" customWidth="1"/>
    <col min="13836" max="13837" width="9.00390625" style="0" hidden="1" customWidth="1"/>
    <col min="14081" max="14081" width="3.625" style="0" bestFit="1" customWidth="1"/>
    <col min="14082" max="14083" width="4.50390625" style="0" bestFit="1" customWidth="1"/>
    <col min="14084" max="14084" width="5.375" style="0" bestFit="1" customWidth="1"/>
    <col min="14085" max="14085" width="4.50390625" style="0" bestFit="1" customWidth="1"/>
    <col min="14086" max="14086" width="11.375" style="0" bestFit="1" customWidth="1"/>
    <col min="14087" max="14087" width="65.125" style="0" bestFit="1" customWidth="1"/>
    <col min="14088" max="14088" width="3.375" style="0" bestFit="1" customWidth="1"/>
    <col min="14089" max="14089" width="6.50390625" style="0" bestFit="1" customWidth="1"/>
    <col min="14090" max="14090" width="9.125" style="0" bestFit="1" customWidth="1"/>
    <col min="14091" max="14091" width="7.50390625" style="0" bestFit="1" customWidth="1"/>
    <col min="14092" max="14093" width="9.00390625" style="0" hidden="1" customWidth="1"/>
    <col min="14337" max="14337" width="3.625" style="0" bestFit="1" customWidth="1"/>
    <col min="14338" max="14339" width="4.50390625" style="0" bestFit="1" customWidth="1"/>
    <col min="14340" max="14340" width="5.375" style="0" bestFit="1" customWidth="1"/>
    <col min="14341" max="14341" width="4.50390625" style="0" bestFit="1" customWidth="1"/>
    <col min="14342" max="14342" width="11.375" style="0" bestFit="1" customWidth="1"/>
    <col min="14343" max="14343" width="65.125" style="0" bestFit="1" customWidth="1"/>
    <col min="14344" max="14344" width="3.375" style="0" bestFit="1" customWidth="1"/>
    <col min="14345" max="14345" width="6.50390625" style="0" bestFit="1" customWidth="1"/>
    <col min="14346" max="14346" width="9.125" style="0" bestFit="1" customWidth="1"/>
    <col min="14347" max="14347" width="7.50390625" style="0" bestFit="1" customWidth="1"/>
    <col min="14348" max="14349" width="9.00390625" style="0" hidden="1" customWidth="1"/>
    <col min="14593" max="14593" width="3.625" style="0" bestFit="1" customWidth="1"/>
    <col min="14594" max="14595" width="4.50390625" style="0" bestFit="1" customWidth="1"/>
    <col min="14596" max="14596" width="5.375" style="0" bestFit="1" customWidth="1"/>
    <col min="14597" max="14597" width="4.50390625" style="0" bestFit="1" customWidth="1"/>
    <col min="14598" max="14598" width="11.375" style="0" bestFit="1" customWidth="1"/>
    <col min="14599" max="14599" width="65.125" style="0" bestFit="1" customWidth="1"/>
    <col min="14600" max="14600" width="3.375" style="0" bestFit="1" customWidth="1"/>
    <col min="14601" max="14601" width="6.50390625" style="0" bestFit="1" customWidth="1"/>
    <col min="14602" max="14602" width="9.125" style="0" bestFit="1" customWidth="1"/>
    <col min="14603" max="14603" width="7.50390625" style="0" bestFit="1" customWidth="1"/>
    <col min="14604" max="14605" width="9.00390625" style="0" hidden="1" customWidth="1"/>
    <col min="14849" max="14849" width="3.625" style="0" bestFit="1" customWidth="1"/>
    <col min="14850" max="14851" width="4.50390625" style="0" bestFit="1" customWidth="1"/>
    <col min="14852" max="14852" width="5.375" style="0" bestFit="1" customWidth="1"/>
    <col min="14853" max="14853" width="4.50390625" style="0" bestFit="1" customWidth="1"/>
    <col min="14854" max="14854" width="11.375" style="0" bestFit="1" customWidth="1"/>
    <col min="14855" max="14855" width="65.125" style="0" bestFit="1" customWidth="1"/>
    <col min="14856" max="14856" width="3.375" style="0" bestFit="1" customWidth="1"/>
    <col min="14857" max="14857" width="6.50390625" style="0" bestFit="1" customWidth="1"/>
    <col min="14858" max="14858" width="9.125" style="0" bestFit="1" customWidth="1"/>
    <col min="14859" max="14859" width="7.50390625" style="0" bestFit="1" customWidth="1"/>
    <col min="14860" max="14861" width="9.00390625" style="0" hidden="1" customWidth="1"/>
    <col min="15105" max="15105" width="3.625" style="0" bestFit="1" customWidth="1"/>
    <col min="15106" max="15107" width="4.50390625" style="0" bestFit="1" customWidth="1"/>
    <col min="15108" max="15108" width="5.375" style="0" bestFit="1" customWidth="1"/>
    <col min="15109" max="15109" width="4.50390625" style="0" bestFit="1" customWidth="1"/>
    <col min="15110" max="15110" width="11.375" style="0" bestFit="1" customWidth="1"/>
    <col min="15111" max="15111" width="65.125" style="0" bestFit="1" customWidth="1"/>
    <col min="15112" max="15112" width="3.375" style="0" bestFit="1" customWidth="1"/>
    <col min="15113" max="15113" width="6.50390625" style="0" bestFit="1" customWidth="1"/>
    <col min="15114" max="15114" width="9.125" style="0" bestFit="1" customWidth="1"/>
    <col min="15115" max="15115" width="7.50390625" style="0" bestFit="1" customWidth="1"/>
    <col min="15116" max="15117" width="9.00390625" style="0" hidden="1" customWidth="1"/>
    <col min="15361" max="15361" width="3.625" style="0" bestFit="1" customWidth="1"/>
    <col min="15362" max="15363" width="4.50390625" style="0" bestFit="1" customWidth="1"/>
    <col min="15364" max="15364" width="5.375" style="0" bestFit="1" customWidth="1"/>
    <col min="15365" max="15365" width="4.50390625" style="0" bestFit="1" customWidth="1"/>
    <col min="15366" max="15366" width="11.375" style="0" bestFit="1" customWidth="1"/>
    <col min="15367" max="15367" width="65.125" style="0" bestFit="1" customWidth="1"/>
    <col min="15368" max="15368" width="3.375" style="0" bestFit="1" customWidth="1"/>
    <col min="15369" max="15369" width="6.50390625" style="0" bestFit="1" customWidth="1"/>
    <col min="15370" max="15370" width="9.125" style="0" bestFit="1" customWidth="1"/>
    <col min="15371" max="15371" width="7.50390625" style="0" bestFit="1" customWidth="1"/>
    <col min="15372" max="15373" width="9.00390625" style="0" hidden="1" customWidth="1"/>
    <col min="15617" max="15617" width="3.625" style="0" bestFit="1" customWidth="1"/>
    <col min="15618" max="15619" width="4.50390625" style="0" bestFit="1" customWidth="1"/>
    <col min="15620" max="15620" width="5.375" style="0" bestFit="1" customWidth="1"/>
    <col min="15621" max="15621" width="4.50390625" style="0" bestFit="1" customWidth="1"/>
    <col min="15622" max="15622" width="11.375" style="0" bestFit="1" customWidth="1"/>
    <col min="15623" max="15623" width="65.125" style="0" bestFit="1" customWidth="1"/>
    <col min="15624" max="15624" width="3.375" style="0" bestFit="1" customWidth="1"/>
    <col min="15625" max="15625" width="6.50390625" style="0" bestFit="1" customWidth="1"/>
    <col min="15626" max="15626" width="9.125" style="0" bestFit="1" customWidth="1"/>
    <col min="15627" max="15627" width="7.50390625" style="0" bestFit="1" customWidth="1"/>
    <col min="15628" max="15629" width="9.00390625" style="0" hidden="1" customWidth="1"/>
    <col min="15873" max="15873" width="3.625" style="0" bestFit="1" customWidth="1"/>
    <col min="15874" max="15875" width="4.50390625" style="0" bestFit="1" customWidth="1"/>
    <col min="15876" max="15876" width="5.375" style="0" bestFit="1" customWidth="1"/>
    <col min="15877" max="15877" width="4.50390625" style="0" bestFit="1" customWidth="1"/>
    <col min="15878" max="15878" width="11.375" style="0" bestFit="1" customWidth="1"/>
    <col min="15879" max="15879" width="65.125" style="0" bestFit="1" customWidth="1"/>
    <col min="15880" max="15880" width="3.375" style="0" bestFit="1" customWidth="1"/>
    <col min="15881" max="15881" width="6.50390625" style="0" bestFit="1" customWidth="1"/>
    <col min="15882" max="15882" width="9.125" style="0" bestFit="1" customWidth="1"/>
    <col min="15883" max="15883" width="7.50390625" style="0" bestFit="1" customWidth="1"/>
    <col min="15884" max="15885" width="9.00390625" style="0" hidden="1" customWidth="1"/>
    <col min="16129" max="16129" width="3.625" style="0" bestFit="1" customWidth="1"/>
    <col min="16130" max="16131" width="4.50390625" style="0" bestFit="1" customWidth="1"/>
    <col min="16132" max="16132" width="5.375" style="0" bestFit="1" customWidth="1"/>
    <col min="16133" max="16133" width="4.50390625" style="0" bestFit="1" customWidth="1"/>
    <col min="16134" max="16134" width="11.375" style="0" bestFit="1" customWidth="1"/>
    <col min="16135" max="16135" width="65.125" style="0" bestFit="1" customWidth="1"/>
    <col min="16136" max="16136" width="3.375" style="0" bestFit="1" customWidth="1"/>
    <col min="16137" max="16137" width="6.50390625" style="0" bestFit="1" customWidth="1"/>
    <col min="16138" max="16138" width="9.125" style="0" bestFit="1" customWidth="1"/>
    <col min="16139" max="16139" width="7.50390625" style="0" bestFit="1" customWidth="1"/>
    <col min="16140" max="16141" width="9.00390625" style="0" hidden="1" customWidth="1"/>
  </cols>
  <sheetData>
    <row r="1" spans="1:11" s="324" customFormat="1" ht="15.6">
      <c r="A1" s="319" t="s">
        <v>1632</v>
      </c>
      <c r="B1" s="319"/>
      <c r="C1" s="319"/>
      <c r="D1" s="319"/>
      <c r="E1" s="319"/>
      <c r="F1" s="319"/>
      <c r="G1" s="319"/>
      <c r="H1" s="320"/>
      <c r="I1" s="321"/>
      <c r="J1" s="322"/>
      <c r="K1" s="323"/>
    </row>
    <row r="2" spans="1:11" s="325" customFormat="1" ht="13.8">
      <c r="A2" s="293" t="s">
        <v>1512</v>
      </c>
      <c r="B2" s="293" t="s">
        <v>1513</v>
      </c>
      <c r="C2" s="293" t="s">
        <v>1514</v>
      </c>
      <c r="D2" s="293" t="s">
        <v>1515</v>
      </c>
      <c r="E2" s="293" t="s">
        <v>1516</v>
      </c>
      <c r="F2" s="293" t="s">
        <v>1517</v>
      </c>
      <c r="G2" s="293" t="s">
        <v>1518</v>
      </c>
      <c r="H2" s="293" t="s">
        <v>87</v>
      </c>
      <c r="I2" s="294" t="s">
        <v>1519</v>
      </c>
      <c r="J2" s="294" t="s">
        <v>1520</v>
      </c>
      <c r="K2" s="294" t="s">
        <v>1521</v>
      </c>
    </row>
    <row r="3" spans="1:11" s="326" customFormat="1" ht="17.1" customHeight="1">
      <c r="A3" s="296" t="s">
        <v>1522</v>
      </c>
      <c r="B3" s="296" t="s">
        <v>1480</v>
      </c>
      <c r="C3" s="296" t="s">
        <v>1480</v>
      </c>
      <c r="D3" s="296"/>
      <c r="E3" s="296"/>
      <c r="F3" s="296"/>
      <c r="G3" s="296" t="s">
        <v>97</v>
      </c>
      <c r="H3" s="296"/>
      <c r="I3" s="297"/>
      <c r="J3" s="298"/>
      <c r="K3" s="299">
        <f>SUBTOTAL(9,K4:K16)</f>
        <v>0</v>
      </c>
    </row>
    <row r="4" spans="1:11" ht="13.8" outlineLevel="1">
      <c r="A4" s="306" t="s">
        <v>1523</v>
      </c>
      <c r="B4" s="306" t="s">
        <v>1480</v>
      </c>
      <c r="C4" s="306">
        <v>1</v>
      </c>
      <c r="D4" s="306" t="s">
        <v>1480</v>
      </c>
      <c r="E4" s="306" t="s">
        <v>1524</v>
      </c>
      <c r="F4" s="306" t="s">
        <v>1633</v>
      </c>
      <c r="G4" s="306" t="s">
        <v>1634</v>
      </c>
      <c r="H4" s="306" t="s">
        <v>201</v>
      </c>
      <c r="I4" s="307">
        <v>1.2</v>
      </c>
      <c r="J4" s="308"/>
      <c r="K4" s="327">
        <f>+J4*I4</f>
        <v>0</v>
      </c>
    </row>
    <row r="5" spans="1:11" ht="13.8" outlineLevel="1">
      <c r="A5" s="306" t="s">
        <v>1523</v>
      </c>
      <c r="B5" s="306" t="s">
        <v>1480</v>
      </c>
      <c r="C5" s="306">
        <v>2</v>
      </c>
      <c r="D5" s="306" t="s">
        <v>1480</v>
      </c>
      <c r="E5" s="306" t="s">
        <v>1524</v>
      </c>
      <c r="F5" s="306" t="s">
        <v>1635</v>
      </c>
      <c r="G5" s="306" t="s">
        <v>1636</v>
      </c>
      <c r="H5" s="306" t="s">
        <v>149</v>
      </c>
      <c r="I5" s="307">
        <v>0.5</v>
      </c>
      <c r="J5" s="308"/>
      <c r="K5" s="327">
        <f aca="true" t="shared" si="0" ref="K5:K16">+J5*I5</f>
        <v>0</v>
      </c>
    </row>
    <row r="6" spans="1:11" ht="13.8" outlineLevel="1">
      <c r="A6" s="306" t="s">
        <v>1523</v>
      </c>
      <c r="B6" s="306" t="s">
        <v>1480</v>
      </c>
      <c r="C6" s="306">
        <v>3</v>
      </c>
      <c r="D6" s="306" t="s">
        <v>1480</v>
      </c>
      <c r="E6" s="306" t="s">
        <v>1524</v>
      </c>
      <c r="F6" s="306" t="s">
        <v>1531</v>
      </c>
      <c r="G6" s="306" t="s">
        <v>1532</v>
      </c>
      <c r="H6" s="306" t="s">
        <v>149</v>
      </c>
      <c r="I6" s="307">
        <v>2.5</v>
      </c>
      <c r="J6" s="308"/>
      <c r="K6" s="327">
        <f t="shared" si="0"/>
        <v>0</v>
      </c>
    </row>
    <row r="7" spans="1:11" ht="13.8" outlineLevel="1">
      <c r="A7" s="306" t="s">
        <v>1523</v>
      </c>
      <c r="B7" s="306" t="s">
        <v>1480</v>
      </c>
      <c r="C7" s="306">
        <v>4</v>
      </c>
      <c r="D7" s="306" t="s">
        <v>1480</v>
      </c>
      <c r="E7" s="306" t="s">
        <v>1524</v>
      </c>
      <c r="F7" s="306" t="s">
        <v>1637</v>
      </c>
      <c r="G7" s="306" t="s">
        <v>1638</v>
      </c>
      <c r="H7" s="306" t="s">
        <v>149</v>
      </c>
      <c r="I7" s="307">
        <v>40.21</v>
      </c>
      <c r="J7" s="308"/>
      <c r="K7" s="327">
        <f t="shared" si="0"/>
        <v>0</v>
      </c>
    </row>
    <row r="8" spans="1:11" ht="13.8" outlineLevel="1">
      <c r="A8" s="306" t="s">
        <v>1523</v>
      </c>
      <c r="B8" s="306" t="s">
        <v>1480</v>
      </c>
      <c r="C8" s="306">
        <v>5</v>
      </c>
      <c r="D8" s="306" t="s">
        <v>1480</v>
      </c>
      <c r="E8" s="306" t="s">
        <v>1524</v>
      </c>
      <c r="F8" s="306" t="s">
        <v>1536</v>
      </c>
      <c r="G8" s="306" t="s">
        <v>1537</v>
      </c>
      <c r="H8" s="306" t="s">
        <v>181</v>
      </c>
      <c r="I8" s="307">
        <v>67</v>
      </c>
      <c r="J8" s="308"/>
      <c r="K8" s="327">
        <f t="shared" si="0"/>
        <v>0</v>
      </c>
    </row>
    <row r="9" spans="1:11" ht="13.8" outlineLevel="1">
      <c r="A9" s="306" t="s">
        <v>1523</v>
      </c>
      <c r="B9" s="306" t="s">
        <v>1480</v>
      </c>
      <c r="C9" s="306">
        <v>6</v>
      </c>
      <c r="D9" s="306" t="s">
        <v>1480</v>
      </c>
      <c r="E9" s="306" t="s">
        <v>1524</v>
      </c>
      <c r="F9" s="306" t="s">
        <v>1539</v>
      </c>
      <c r="G9" s="306" t="s">
        <v>1540</v>
      </c>
      <c r="H9" s="306" t="s">
        <v>181</v>
      </c>
      <c r="I9" s="307">
        <v>67</v>
      </c>
      <c r="J9" s="308"/>
      <c r="K9" s="327">
        <f t="shared" si="0"/>
        <v>0</v>
      </c>
    </row>
    <row r="10" spans="1:11" ht="13.8" outlineLevel="1">
      <c r="A10" s="306" t="s">
        <v>1523</v>
      </c>
      <c r="B10" s="306" t="s">
        <v>1480</v>
      </c>
      <c r="C10" s="306">
        <v>7</v>
      </c>
      <c r="D10" s="306" t="s">
        <v>1480</v>
      </c>
      <c r="E10" s="306" t="s">
        <v>1524</v>
      </c>
      <c r="F10" s="306" t="s">
        <v>1541</v>
      </c>
      <c r="G10" s="306" t="s">
        <v>1542</v>
      </c>
      <c r="H10" s="306" t="s">
        <v>149</v>
      </c>
      <c r="I10" s="307">
        <v>25</v>
      </c>
      <c r="J10" s="308"/>
      <c r="K10" s="327">
        <f t="shared" si="0"/>
        <v>0</v>
      </c>
    </row>
    <row r="11" spans="1:11" ht="13.8" outlineLevel="1">
      <c r="A11" s="306" t="s">
        <v>1523</v>
      </c>
      <c r="B11" s="306" t="s">
        <v>1480</v>
      </c>
      <c r="C11" s="306">
        <v>8</v>
      </c>
      <c r="D11" s="306" t="s">
        <v>1480</v>
      </c>
      <c r="E11" s="306" t="s">
        <v>1524</v>
      </c>
      <c r="F11" s="306" t="s">
        <v>1544</v>
      </c>
      <c r="G11" s="306" t="s">
        <v>1545</v>
      </c>
      <c r="H11" s="306" t="s">
        <v>149</v>
      </c>
      <c r="I11" s="307">
        <v>92</v>
      </c>
      <c r="J11" s="308"/>
      <c r="K11" s="327">
        <f t="shared" si="0"/>
        <v>0</v>
      </c>
    </row>
    <row r="12" spans="1:11" ht="13.8" outlineLevel="1">
      <c r="A12" s="306" t="s">
        <v>1523</v>
      </c>
      <c r="B12" s="306" t="s">
        <v>1480</v>
      </c>
      <c r="C12" s="306">
        <v>9</v>
      </c>
      <c r="D12" s="306" t="s">
        <v>1480</v>
      </c>
      <c r="E12" s="306" t="s">
        <v>1524</v>
      </c>
      <c r="F12" s="306" t="s">
        <v>1546</v>
      </c>
      <c r="G12" s="306" t="s">
        <v>1547</v>
      </c>
      <c r="H12" s="306" t="s">
        <v>149</v>
      </c>
      <c r="I12" s="307">
        <v>25</v>
      </c>
      <c r="J12" s="308"/>
      <c r="K12" s="327">
        <f t="shared" si="0"/>
        <v>0</v>
      </c>
    </row>
    <row r="13" spans="1:11" ht="13.8" outlineLevel="1">
      <c r="A13" s="306" t="s">
        <v>1523</v>
      </c>
      <c r="B13" s="306" t="s">
        <v>1480</v>
      </c>
      <c r="C13" s="306">
        <v>10</v>
      </c>
      <c r="D13" s="306" t="s">
        <v>1480</v>
      </c>
      <c r="E13" s="306" t="s">
        <v>1524</v>
      </c>
      <c r="F13" s="306" t="s">
        <v>1549</v>
      </c>
      <c r="G13" s="306" t="s">
        <v>1550</v>
      </c>
      <c r="H13" s="306" t="s">
        <v>149</v>
      </c>
      <c r="I13" s="307">
        <v>40.21</v>
      </c>
      <c r="J13" s="308"/>
      <c r="K13" s="327">
        <f t="shared" si="0"/>
        <v>0</v>
      </c>
    </row>
    <row r="14" spans="1:11" ht="13.8" outlineLevel="1">
      <c r="A14" s="306" t="s">
        <v>1523</v>
      </c>
      <c r="B14" s="306" t="s">
        <v>1480</v>
      </c>
      <c r="C14" s="306">
        <v>11</v>
      </c>
      <c r="D14" s="306" t="s">
        <v>1480</v>
      </c>
      <c r="E14" s="306" t="s">
        <v>1524</v>
      </c>
      <c r="F14" s="306" t="s">
        <v>1552</v>
      </c>
      <c r="G14" s="306" t="s">
        <v>1553</v>
      </c>
      <c r="H14" s="306" t="s">
        <v>149</v>
      </c>
      <c r="I14" s="307">
        <v>25</v>
      </c>
      <c r="J14" s="308"/>
      <c r="K14" s="327">
        <f t="shared" si="0"/>
        <v>0</v>
      </c>
    </row>
    <row r="15" spans="1:11" ht="13.8" outlineLevel="1">
      <c r="A15" s="306" t="s">
        <v>1523</v>
      </c>
      <c r="B15" s="306" t="s">
        <v>1480</v>
      </c>
      <c r="C15" s="306">
        <v>12</v>
      </c>
      <c r="D15" s="306" t="s">
        <v>1480</v>
      </c>
      <c r="E15" s="306" t="s">
        <v>1524</v>
      </c>
      <c r="F15" s="306" t="s">
        <v>1555</v>
      </c>
      <c r="G15" s="306" t="s">
        <v>1556</v>
      </c>
      <c r="H15" s="306" t="s">
        <v>149</v>
      </c>
      <c r="I15" s="307">
        <v>12.14</v>
      </c>
      <c r="J15" s="308"/>
      <c r="K15" s="327">
        <f t="shared" si="0"/>
        <v>0</v>
      </c>
    </row>
    <row r="16" spans="1:11" ht="13.8" outlineLevel="1">
      <c r="A16" s="306" t="s">
        <v>1639</v>
      </c>
      <c r="B16" s="306" t="s">
        <v>1480</v>
      </c>
      <c r="C16" s="306">
        <v>13</v>
      </c>
      <c r="D16" s="306" t="s">
        <v>1565</v>
      </c>
      <c r="E16" s="306" t="s">
        <v>1565</v>
      </c>
      <c r="F16" s="306" t="s">
        <v>1640</v>
      </c>
      <c r="G16" s="306" t="s">
        <v>1641</v>
      </c>
      <c r="H16" s="306" t="s">
        <v>214</v>
      </c>
      <c r="I16" s="307">
        <v>12.14</v>
      </c>
      <c r="J16" s="308"/>
      <c r="K16" s="327">
        <f t="shared" si="0"/>
        <v>0</v>
      </c>
    </row>
    <row r="17" spans="1:11" s="326" customFormat="1" ht="17.1" customHeight="1">
      <c r="A17" s="296" t="s">
        <v>1522</v>
      </c>
      <c r="B17" s="296" t="s">
        <v>1560</v>
      </c>
      <c r="C17" s="296" t="s">
        <v>1560</v>
      </c>
      <c r="D17" s="296"/>
      <c r="E17" s="296"/>
      <c r="F17" s="296"/>
      <c r="G17" s="296" t="s">
        <v>393</v>
      </c>
      <c r="H17" s="296"/>
      <c r="I17" s="297"/>
      <c r="J17" s="298"/>
      <c r="K17" s="299">
        <f>SUBTOTAL(9,K18:K18)</f>
        <v>0</v>
      </c>
    </row>
    <row r="18" spans="1:11" ht="13.8" outlineLevel="1">
      <c r="A18" s="306" t="s">
        <v>1523</v>
      </c>
      <c r="B18" s="306" t="s">
        <v>1560</v>
      </c>
      <c r="C18" s="306">
        <v>1</v>
      </c>
      <c r="D18" s="306" t="s">
        <v>1561</v>
      </c>
      <c r="E18" s="306" t="s">
        <v>1524</v>
      </c>
      <c r="F18" s="306" t="s">
        <v>1562</v>
      </c>
      <c r="G18" s="306" t="s">
        <v>1563</v>
      </c>
      <c r="H18" s="306" t="s">
        <v>149</v>
      </c>
      <c r="I18" s="307">
        <v>3.012</v>
      </c>
      <c r="J18" s="308"/>
      <c r="K18" s="327">
        <f>+J18*I18</f>
        <v>0</v>
      </c>
    </row>
    <row r="19" spans="1:11" s="326" customFormat="1" ht="17.1" customHeight="1">
      <c r="A19" s="296" t="s">
        <v>1522</v>
      </c>
      <c r="B19" s="296" t="s">
        <v>1564</v>
      </c>
      <c r="C19" s="296" t="s">
        <v>1564</v>
      </c>
      <c r="D19" s="296"/>
      <c r="E19" s="296"/>
      <c r="F19" s="296"/>
      <c r="G19" s="296" t="s">
        <v>108</v>
      </c>
      <c r="H19" s="296"/>
      <c r="I19" s="297"/>
      <c r="J19" s="298"/>
      <c r="K19" s="299">
        <f>SUBTOTAL(9,K20:K22)</f>
        <v>0</v>
      </c>
    </row>
    <row r="20" spans="1:11" ht="13.8" outlineLevel="1">
      <c r="A20" s="306" t="s">
        <v>1523</v>
      </c>
      <c r="B20" s="306" t="s">
        <v>1564</v>
      </c>
      <c r="C20" s="306">
        <v>1</v>
      </c>
      <c r="D20" s="306" t="s">
        <v>1565</v>
      </c>
      <c r="E20" s="306" t="s">
        <v>1565</v>
      </c>
      <c r="F20" s="306" t="s">
        <v>1642</v>
      </c>
      <c r="G20" s="306" t="s">
        <v>1643</v>
      </c>
      <c r="H20" s="306" t="s">
        <v>1644</v>
      </c>
      <c r="I20" s="307">
        <v>1</v>
      </c>
      <c r="J20" s="308"/>
      <c r="K20" s="327">
        <f>+J20*I20</f>
        <v>0</v>
      </c>
    </row>
    <row r="21" spans="1:11" ht="13.8" outlineLevel="1">
      <c r="A21" s="306" t="s">
        <v>1523</v>
      </c>
      <c r="B21" s="306" t="s">
        <v>1564</v>
      </c>
      <c r="C21" s="306">
        <v>2</v>
      </c>
      <c r="D21" s="306" t="s">
        <v>1561</v>
      </c>
      <c r="E21" s="306" t="s">
        <v>1645</v>
      </c>
      <c r="F21" s="306" t="s">
        <v>1646</v>
      </c>
      <c r="G21" s="306" t="s">
        <v>1647</v>
      </c>
      <c r="H21" s="306" t="s">
        <v>201</v>
      </c>
      <c r="I21" s="307">
        <v>25.1</v>
      </c>
      <c r="J21" s="308"/>
      <c r="K21" s="327">
        <f>+J21*I21</f>
        <v>0</v>
      </c>
    </row>
    <row r="22" spans="1:11" ht="13.8" outlineLevel="1">
      <c r="A22" s="306" t="s">
        <v>1588</v>
      </c>
      <c r="B22" s="306" t="s">
        <v>1564</v>
      </c>
      <c r="C22" s="306">
        <v>3</v>
      </c>
      <c r="D22" s="306" t="s">
        <v>1565</v>
      </c>
      <c r="E22" s="306" t="s">
        <v>1565</v>
      </c>
      <c r="F22" s="306" t="s">
        <v>1648</v>
      </c>
      <c r="G22" s="306" t="s">
        <v>1649</v>
      </c>
      <c r="H22" s="306" t="s">
        <v>201</v>
      </c>
      <c r="I22" s="307">
        <v>25.1</v>
      </c>
      <c r="J22" s="308"/>
      <c r="K22" s="327">
        <f>+J22*I22</f>
        <v>0</v>
      </c>
    </row>
    <row r="23" spans="1:11" s="326" customFormat="1" ht="17.1" customHeight="1">
      <c r="A23" s="296" t="s">
        <v>1522</v>
      </c>
      <c r="B23" s="296" t="s">
        <v>1617</v>
      </c>
      <c r="C23" s="296" t="s">
        <v>1617</v>
      </c>
      <c r="D23" s="296"/>
      <c r="E23" s="296"/>
      <c r="F23" s="296"/>
      <c r="G23" s="296" t="s">
        <v>1618</v>
      </c>
      <c r="H23" s="296"/>
      <c r="I23" s="297"/>
      <c r="J23" s="298"/>
      <c r="K23" s="299">
        <f>SUBTOTAL(9,K24:K37)</f>
        <v>0</v>
      </c>
    </row>
    <row r="24" spans="1:11" ht="13.8" outlineLevel="1">
      <c r="A24" s="306" t="s">
        <v>1523</v>
      </c>
      <c r="B24" s="306" t="s">
        <v>1617</v>
      </c>
      <c r="C24" s="306">
        <v>1</v>
      </c>
      <c r="D24" s="306" t="s">
        <v>1574</v>
      </c>
      <c r="E24" s="306" t="s">
        <v>1524</v>
      </c>
      <c r="F24" s="306" t="s">
        <v>1650</v>
      </c>
      <c r="G24" s="306" t="s">
        <v>1651</v>
      </c>
      <c r="H24" s="306" t="s">
        <v>201</v>
      </c>
      <c r="I24" s="307">
        <v>32</v>
      </c>
      <c r="J24" s="308"/>
      <c r="K24" s="327">
        <f aca="true" t="shared" si="1" ref="K24:K37">+J24*I24</f>
        <v>0</v>
      </c>
    </row>
    <row r="25" spans="1:11" ht="13.8" outlineLevel="1">
      <c r="A25" s="306" t="s">
        <v>1523</v>
      </c>
      <c r="B25" s="306" t="s">
        <v>1617</v>
      </c>
      <c r="C25" s="306">
        <v>2</v>
      </c>
      <c r="D25" s="306" t="s">
        <v>1565</v>
      </c>
      <c r="E25" s="306" t="s">
        <v>1565</v>
      </c>
      <c r="F25" s="306" t="s">
        <v>1652</v>
      </c>
      <c r="G25" s="306" t="s">
        <v>1653</v>
      </c>
      <c r="H25" s="306" t="s">
        <v>1644</v>
      </c>
      <c r="I25" s="307">
        <v>1</v>
      </c>
      <c r="J25" s="308"/>
      <c r="K25" s="327">
        <f t="shared" si="1"/>
        <v>0</v>
      </c>
    </row>
    <row r="26" spans="1:11" ht="13.8" outlineLevel="1">
      <c r="A26" s="306" t="s">
        <v>1523</v>
      </c>
      <c r="B26" s="306" t="s">
        <v>1617</v>
      </c>
      <c r="C26" s="306">
        <v>3</v>
      </c>
      <c r="D26" s="306" t="s">
        <v>1561</v>
      </c>
      <c r="E26" s="306" t="s">
        <v>1645</v>
      </c>
      <c r="F26" s="306" t="s">
        <v>1654</v>
      </c>
      <c r="G26" s="306" t="s">
        <v>1655</v>
      </c>
      <c r="H26" s="306" t="s">
        <v>363</v>
      </c>
      <c r="I26" s="307">
        <v>1</v>
      </c>
      <c r="J26" s="308"/>
      <c r="K26" s="327">
        <f t="shared" si="1"/>
        <v>0</v>
      </c>
    </row>
    <row r="27" spans="1:11" ht="13.8" outlineLevel="1">
      <c r="A27" s="306" t="s">
        <v>1523</v>
      </c>
      <c r="B27" s="306" t="s">
        <v>1617</v>
      </c>
      <c r="C27" s="306">
        <v>4</v>
      </c>
      <c r="D27" s="306" t="s">
        <v>1561</v>
      </c>
      <c r="E27" s="306" t="s">
        <v>1524</v>
      </c>
      <c r="F27" s="306" t="s">
        <v>1656</v>
      </c>
      <c r="G27" s="306" t="s">
        <v>1657</v>
      </c>
      <c r="H27" s="306" t="s">
        <v>363</v>
      </c>
      <c r="I27" s="307">
        <v>1</v>
      </c>
      <c r="J27" s="308"/>
      <c r="K27" s="327">
        <f t="shared" si="1"/>
        <v>0</v>
      </c>
    </row>
    <row r="28" spans="1:11" ht="13.8" outlineLevel="1">
      <c r="A28" s="306" t="s">
        <v>1588</v>
      </c>
      <c r="B28" s="306" t="s">
        <v>1617</v>
      </c>
      <c r="C28" s="306">
        <v>5</v>
      </c>
      <c r="D28" s="306" t="s">
        <v>1565</v>
      </c>
      <c r="E28" s="306" t="s">
        <v>1565</v>
      </c>
      <c r="F28" s="306" t="s">
        <v>1658</v>
      </c>
      <c r="G28" s="306" t="s">
        <v>1659</v>
      </c>
      <c r="H28" s="306" t="s">
        <v>98</v>
      </c>
      <c r="I28" s="307">
        <v>2</v>
      </c>
      <c r="J28" s="308"/>
      <c r="K28" s="327">
        <f t="shared" si="1"/>
        <v>0</v>
      </c>
    </row>
    <row r="29" spans="1:11" ht="13.8" outlineLevel="1">
      <c r="A29" s="306" t="s">
        <v>1588</v>
      </c>
      <c r="B29" s="306" t="s">
        <v>1617</v>
      </c>
      <c r="C29" s="306">
        <v>6</v>
      </c>
      <c r="D29" s="306" t="s">
        <v>1565</v>
      </c>
      <c r="E29" s="306" t="s">
        <v>1565</v>
      </c>
      <c r="F29" s="306" t="s">
        <v>1660</v>
      </c>
      <c r="G29" s="306" t="s">
        <v>1661</v>
      </c>
      <c r="H29" s="306" t="s">
        <v>98</v>
      </c>
      <c r="I29" s="307">
        <v>1</v>
      </c>
      <c r="J29" s="308"/>
      <c r="K29" s="327">
        <f t="shared" si="1"/>
        <v>0</v>
      </c>
    </row>
    <row r="30" spans="1:11" ht="13.8" outlineLevel="1">
      <c r="A30" s="306" t="s">
        <v>1588</v>
      </c>
      <c r="B30" s="306" t="s">
        <v>1617</v>
      </c>
      <c r="C30" s="306">
        <v>7</v>
      </c>
      <c r="D30" s="306" t="s">
        <v>1565</v>
      </c>
      <c r="E30" s="306" t="s">
        <v>1565</v>
      </c>
      <c r="F30" s="306" t="s">
        <v>1662</v>
      </c>
      <c r="G30" s="306" t="s">
        <v>1663</v>
      </c>
      <c r="H30" s="306" t="s">
        <v>98</v>
      </c>
      <c r="I30" s="307">
        <v>1</v>
      </c>
      <c r="J30" s="308"/>
      <c r="K30" s="327">
        <f t="shared" si="1"/>
        <v>0</v>
      </c>
    </row>
    <row r="31" spans="1:11" ht="13.8" outlineLevel="1">
      <c r="A31" s="306" t="s">
        <v>1588</v>
      </c>
      <c r="B31" s="306" t="s">
        <v>1617</v>
      </c>
      <c r="C31" s="306">
        <v>8</v>
      </c>
      <c r="D31" s="306" t="s">
        <v>1565</v>
      </c>
      <c r="E31" s="306" t="s">
        <v>1565</v>
      </c>
      <c r="F31" s="306" t="s">
        <v>1664</v>
      </c>
      <c r="G31" s="306" t="s">
        <v>1665</v>
      </c>
      <c r="H31" s="306" t="s">
        <v>98</v>
      </c>
      <c r="I31" s="307">
        <v>1</v>
      </c>
      <c r="J31" s="308"/>
      <c r="K31" s="327">
        <f t="shared" si="1"/>
        <v>0</v>
      </c>
    </row>
    <row r="32" spans="1:11" ht="13.8" outlineLevel="1">
      <c r="A32" s="306" t="s">
        <v>1588</v>
      </c>
      <c r="B32" s="306" t="s">
        <v>1617</v>
      </c>
      <c r="C32" s="306">
        <v>9</v>
      </c>
      <c r="D32" s="306" t="s">
        <v>1565</v>
      </c>
      <c r="E32" s="306" t="s">
        <v>1565</v>
      </c>
      <c r="F32" s="306" t="s">
        <v>1666</v>
      </c>
      <c r="G32" s="306" t="s">
        <v>1667</v>
      </c>
      <c r="H32" s="306" t="s">
        <v>98</v>
      </c>
      <c r="I32" s="307">
        <v>1</v>
      </c>
      <c r="J32" s="308"/>
      <c r="K32" s="327">
        <f t="shared" si="1"/>
        <v>0</v>
      </c>
    </row>
    <row r="33" spans="1:11" ht="13.8" outlineLevel="1">
      <c r="A33" s="306" t="s">
        <v>1588</v>
      </c>
      <c r="B33" s="306" t="s">
        <v>1617</v>
      </c>
      <c r="C33" s="306">
        <v>10</v>
      </c>
      <c r="D33" s="306" t="s">
        <v>1565</v>
      </c>
      <c r="E33" s="306" t="s">
        <v>1565</v>
      </c>
      <c r="F33" s="306" t="s">
        <v>1668</v>
      </c>
      <c r="G33" s="306" t="s">
        <v>1669</v>
      </c>
      <c r="H33" s="306" t="s">
        <v>98</v>
      </c>
      <c r="I33" s="307">
        <v>1</v>
      </c>
      <c r="J33" s="308"/>
      <c r="K33" s="327">
        <f t="shared" si="1"/>
        <v>0</v>
      </c>
    </row>
    <row r="34" spans="1:11" ht="13.8" outlineLevel="1">
      <c r="A34" s="306" t="s">
        <v>1588</v>
      </c>
      <c r="B34" s="306" t="s">
        <v>1617</v>
      </c>
      <c r="C34" s="306">
        <v>11</v>
      </c>
      <c r="D34" s="306" t="s">
        <v>1565</v>
      </c>
      <c r="E34" s="306" t="s">
        <v>1565</v>
      </c>
      <c r="F34" s="306" t="s">
        <v>1670</v>
      </c>
      <c r="G34" s="306" t="s">
        <v>1671</v>
      </c>
      <c r="H34" s="306" t="s">
        <v>98</v>
      </c>
      <c r="I34" s="307">
        <v>1</v>
      </c>
      <c r="J34" s="308"/>
      <c r="K34" s="327">
        <f t="shared" si="1"/>
        <v>0</v>
      </c>
    </row>
    <row r="35" spans="1:11" ht="13.8" outlineLevel="1">
      <c r="A35" s="306" t="s">
        <v>1588</v>
      </c>
      <c r="B35" s="306" t="s">
        <v>1617</v>
      </c>
      <c r="C35" s="306">
        <v>12</v>
      </c>
      <c r="D35" s="306" t="s">
        <v>1565</v>
      </c>
      <c r="E35" s="306" t="s">
        <v>1565</v>
      </c>
      <c r="F35" s="306" t="s">
        <v>1672</v>
      </c>
      <c r="G35" s="306" t="s">
        <v>1673</v>
      </c>
      <c r="H35" s="306" t="s">
        <v>98</v>
      </c>
      <c r="I35" s="307">
        <v>2</v>
      </c>
      <c r="J35" s="308"/>
      <c r="K35" s="327">
        <f t="shared" si="1"/>
        <v>0</v>
      </c>
    </row>
    <row r="36" spans="1:11" ht="13.8" outlineLevel="1">
      <c r="A36" s="306" t="s">
        <v>1588</v>
      </c>
      <c r="B36" s="306" t="s">
        <v>1617</v>
      </c>
      <c r="C36" s="306">
        <v>13</v>
      </c>
      <c r="D36" s="306" t="s">
        <v>1565</v>
      </c>
      <c r="E36" s="306" t="s">
        <v>1565</v>
      </c>
      <c r="F36" s="306" t="s">
        <v>1674</v>
      </c>
      <c r="G36" s="306" t="s">
        <v>1675</v>
      </c>
      <c r="H36" s="306" t="s">
        <v>98</v>
      </c>
      <c r="I36" s="307">
        <v>2</v>
      </c>
      <c r="J36" s="308"/>
      <c r="K36" s="327">
        <f t="shared" si="1"/>
        <v>0</v>
      </c>
    </row>
    <row r="37" spans="1:11" ht="13.8" outlineLevel="1">
      <c r="A37" s="306" t="s">
        <v>1588</v>
      </c>
      <c r="B37" s="306" t="s">
        <v>1617</v>
      </c>
      <c r="C37" s="306">
        <v>14</v>
      </c>
      <c r="D37" s="306" t="s">
        <v>1565</v>
      </c>
      <c r="E37" s="306" t="s">
        <v>1565</v>
      </c>
      <c r="F37" s="306" t="s">
        <v>1676</v>
      </c>
      <c r="G37" s="306" t="s">
        <v>1677</v>
      </c>
      <c r="H37" s="306" t="s">
        <v>98</v>
      </c>
      <c r="I37" s="307">
        <v>2</v>
      </c>
      <c r="J37" s="308"/>
      <c r="K37" s="327">
        <f t="shared" si="1"/>
        <v>0</v>
      </c>
    </row>
    <row r="38" spans="1:11" s="326" customFormat="1" ht="17.1" customHeight="1">
      <c r="A38" s="296" t="s">
        <v>1522</v>
      </c>
      <c r="B38" s="296" t="s">
        <v>1625</v>
      </c>
      <c r="C38" s="296" t="s">
        <v>1625</v>
      </c>
      <c r="D38" s="296"/>
      <c r="E38" s="296"/>
      <c r="F38" s="296"/>
      <c r="G38" s="296" t="s">
        <v>1626</v>
      </c>
      <c r="H38" s="296"/>
      <c r="I38" s="297"/>
      <c r="J38" s="298"/>
      <c r="K38" s="299">
        <f>SUBTOTAL(9,K39:K40)</f>
        <v>0</v>
      </c>
    </row>
    <row r="39" spans="1:11" ht="13.8" outlineLevel="1">
      <c r="A39" s="306" t="s">
        <v>1523</v>
      </c>
      <c r="B39" s="306" t="s">
        <v>1625</v>
      </c>
      <c r="C39" s="306">
        <v>1</v>
      </c>
      <c r="D39" s="306" t="s">
        <v>1561</v>
      </c>
      <c r="E39" s="306" t="s">
        <v>1524</v>
      </c>
      <c r="F39" s="306" t="s">
        <v>1627</v>
      </c>
      <c r="G39" s="306" t="s">
        <v>1628</v>
      </c>
      <c r="H39" s="306" t="s">
        <v>214</v>
      </c>
      <c r="I39" s="307">
        <v>20.102</v>
      </c>
      <c r="J39" s="308"/>
      <c r="K39" s="327">
        <f>+J39*I39</f>
        <v>0</v>
      </c>
    </row>
    <row r="40" spans="1:11" ht="13.8" outlineLevel="1">
      <c r="A40" s="306" t="s">
        <v>1523</v>
      </c>
      <c r="B40" s="306" t="s">
        <v>1625</v>
      </c>
      <c r="C40" s="306">
        <v>2</v>
      </c>
      <c r="D40" s="306" t="s">
        <v>1561</v>
      </c>
      <c r="E40" s="306" t="s">
        <v>1524</v>
      </c>
      <c r="F40" s="306" t="s">
        <v>1629</v>
      </c>
      <c r="G40" s="306" t="s">
        <v>1630</v>
      </c>
      <c r="H40" s="306" t="s">
        <v>214</v>
      </c>
      <c r="I40" s="307">
        <v>20.102</v>
      </c>
      <c r="J40" s="308"/>
      <c r="K40" s="327">
        <f>+J40*I40</f>
        <v>0</v>
      </c>
    </row>
    <row r="41" spans="1:11" s="328" customFormat="1" ht="21.9" customHeight="1">
      <c r="A41" s="310"/>
      <c r="B41" s="310"/>
      <c r="C41" s="310"/>
      <c r="D41" s="310"/>
      <c r="E41" s="310"/>
      <c r="F41" s="310"/>
      <c r="G41" s="310" t="s">
        <v>1631</v>
      </c>
      <c r="H41" s="310"/>
      <c r="I41" s="311"/>
      <c r="J41" s="312"/>
      <c r="K41" s="313">
        <f>+K38+K23+K19+K17+K3</f>
        <v>0</v>
      </c>
    </row>
  </sheetData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75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7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50390625" style="1" customWidth="1"/>
    <col min="261" max="261" width="13.50390625" style="1" customWidth="1"/>
    <col min="262" max="262" width="16.50390625" style="1" customWidth="1"/>
    <col min="263" max="263" width="15.37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50390625" style="1" customWidth="1"/>
    <col min="517" max="517" width="13.50390625" style="1" customWidth="1"/>
    <col min="518" max="518" width="16.50390625" style="1" customWidth="1"/>
    <col min="519" max="519" width="15.37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50390625" style="1" customWidth="1"/>
    <col min="773" max="773" width="13.50390625" style="1" customWidth="1"/>
    <col min="774" max="774" width="16.50390625" style="1" customWidth="1"/>
    <col min="775" max="775" width="15.37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50390625" style="1" customWidth="1"/>
    <col min="1029" max="1029" width="13.50390625" style="1" customWidth="1"/>
    <col min="1030" max="1030" width="16.50390625" style="1" customWidth="1"/>
    <col min="1031" max="1031" width="15.37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50390625" style="1" customWidth="1"/>
    <col min="1285" max="1285" width="13.50390625" style="1" customWidth="1"/>
    <col min="1286" max="1286" width="16.50390625" style="1" customWidth="1"/>
    <col min="1287" max="1287" width="15.37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50390625" style="1" customWidth="1"/>
    <col min="1541" max="1541" width="13.50390625" style="1" customWidth="1"/>
    <col min="1542" max="1542" width="16.50390625" style="1" customWidth="1"/>
    <col min="1543" max="1543" width="15.37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50390625" style="1" customWidth="1"/>
    <col min="1797" max="1797" width="13.50390625" style="1" customWidth="1"/>
    <col min="1798" max="1798" width="16.50390625" style="1" customWidth="1"/>
    <col min="1799" max="1799" width="15.37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50390625" style="1" customWidth="1"/>
    <col min="2053" max="2053" width="13.50390625" style="1" customWidth="1"/>
    <col min="2054" max="2054" width="16.50390625" style="1" customWidth="1"/>
    <col min="2055" max="2055" width="15.37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50390625" style="1" customWidth="1"/>
    <col min="2309" max="2309" width="13.50390625" style="1" customWidth="1"/>
    <col min="2310" max="2310" width="16.50390625" style="1" customWidth="1"/>
    <col min="2311" max="2311" width="15.37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50390625" style="1" customWidth="1"/>
    <col min="2565" max="2565" width="13.50390625" style="1" customWidth="1"/>
    <col min="2566" max="2566" width="16.50390625" style="1" customWidth="1"/>
    <col min="2567" max="2567" width="15.37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50390625" style="1" customWidth="1"/>
    <col min="2821" max="2821" width="13.50390625" style="1" customWidth="1"/>
    <col min="2822" max="2822" width="16.50390625" style="1" customWidth="1"/>
    <col min="2823" max="2823" width="15.37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50390625" style="1" customWidth="1"/>
    <col min="3077" max="3077" width="13.50390625" style="1" customWidth="1"/>
    <col min="3078" max="3078" width="16.50390625" style="1" customWidth="1"/>
    <col min="3079" max="3079" width="15.37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50390625" style="1" customWidth="1"/>
    <col min="3333" max="3333" width="13.50390625" style="1" customWidth="1"/>
    <col min="3334" max="3334" width="16.50390625" style="1" customWidth="1"/>
    <col min="3335" max="3335" width="15.37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50390625" style="1" customWidth="1"/>
    <col min="3589" max="3589" width="13.50390625" style="1" customWidth="1"/>
    <col min="3590" max="3590" width="16.50390625" style="1" customWidth="1"/>
    <col min="3591" max="3591" width="15.37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50390625" style="1" customWidth="1"/>
    <col min="3845" max="3845" width="13.50390625" style="1" customWidth="1"/>
    <col min="3846" max="3846" width="16.50390625" style="1" customWidth="1"/>
    <col min="3847" max="3847" width="15.37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50390625" style="1" customWidth="1"/>
    <col min="4101" max="4101" width="13.50390625" style="1" customWidth="1"/>
    <col min="4102" max="4102" width="16.50390625" style="1" customWidth="1"/>
    <col min="4103" max="4103" width="15.37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50390625" style="1" customWidth="1"/>
    <col min="4357" max="4357" width="13.50390625" style="1" customWidth="1"/>
    <col min="4358" max="4358" width="16.50390625" style="1" customWidth="1"/>
    <col min="4359" max="4359" width="15.37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50390625" style="1" customWidth="1"/>
    <col min="4613" max="4613" width="13.50390625" style="1" customWidth="1"/>
    <col min="4614" max="4614" width="16.50390625" style="1" customWidth="1"/>
    <col min="4615" max="4615" width="15.37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50390625" style="1" customWidth="1"/>
    <col min="4869" max="4869" width="13.50390625" style="1" customWidth="1"/>
    <col min="4870" max="4870" width="16.50390625" style="1" customWidth="1"/>
    <col min="4871" max="4871" width="15.37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50390625" style="1" customWidth="1"/>
    <col min="5125" max="5125" width="13.50390625" style="1" customWidth="1"/>
    <col min="5126" max="5126" width="16.50390625" style="1" customWidth="1"/>
    <col min="5127" max="5127" width="15.37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50390625" style="1" customWidth="1"/>
    <col min="5381" max="5381" width="13.50390625" style="1" customWidth="1"/>
    <col min="5382" max="5382" width="16.50390625" style="1" customWidth="1"/>
    <col min="5383" max="5383" width="15.37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50390625" style="1" customWidth="1"/>
    <col min="5637" max="5637" width="13.50390625" style="1" customWidth="1"/>
    <col min="5638" max="5638" width="16.50390625" style="1" customWidth="1"/>
    <col min="5639" max="5639" width="15.37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50390625" style="1" customWidth="1"/>
    <col min="5893" max="5893" width="13.50390625" style="1" customWidth="1"/>
    <col min="5894" max="5894" width="16.50390625" style="1" customWidth="1"/>
    <col min="5895" max="5895" width="15.37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50390625" style="1" customWidth="1"/>
    <col min="6149" max="6149" width="13.50390625" style="1" customWidth="1"/>
    <col min="6150" max="6150" width="16.50390625" style="1" customWidth="1"/>
    <col min="6151" max="6151" width="15.37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50390625" style="1" customWidth="1"/>
    <col min="6405" max="6405" width="13.50390625" style="1" customWidth="1"/>
    <col min="6406" max="6406" width="16.50390625" style="1" customWidth="1"/>
    <col min="6407" max="6407" width="15.37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50390625" style="1" customWidth="1"/>
    <col min="6661" max="6661" width="13.50390625" style="1" customWidth="1"/>
    <col min="6662" max="6662" width="16.50390625" style="1" customWidth="1"/>
    <col min="6663" max="6663" width="15.37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50390625" style="1" customWidth="1"/>
    <col min="6917" max="6917" width="13.50390625" style="1" customWidth="1"/>
    <col min="6918" max="6918" width="16.50390625" style="1" customWidth="1"/>
    <col min="6919" max="6919" width="15.37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50390625" style="1" customWidth="1"/>
    <col min="7173" max="7173" width="13.50390625" style="1" customWidth="1"/>
    <col min="7174" max="7174" width="16.50390625" style="1" customWidth="1"/>
    <col min="7175" max="7175" width="15.37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50390625" style="1" customWidth="1"/>
    <col min="7429" max="7429" width="13.50390625" style="1" customWidth="1"/>
    <col min="7430" max="7430" width="16.50390625" style="1" customWidth="1"/>
    <col min="7431" max="7431" width="15.37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50390625" style="1" customWidth="1"/>
    <col min="7685" max="7685" width="13.50390625" style="1" customWidth="1"/>
    <col min="7686" max="7686" width="16.50390625" style="1" customWidth="1"/>
    <col min="7687" max="7687" width="15.37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50390625" style="1" customWidth="1"/>
    <col min="7941" max="7941" width="13.50390625" style="1" customWidth="1"/>
    <col min="7942" max="7942" width="16.50390625" style="1" customWidth="1"/>
    <col min="7943" max="7943" width="15.37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50390625" style="1" customWidth="1"/>
    <col min="8197" max="8197" width="13.50390625" style="1" customWidth="1"/>
    <col min="8198" max="8198" width="16.50390625" style="1" customWidth="1"/>
    <col min="8199" max="8199" width="15.37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50390625" style="1" customWidth="1"/>
    <col min="8453" max="8453" width="13.50390625" style="1" customWidth="1"/>
    <col min="8454" max="8454" width="16.50390625" style="1" customWidth="1"/>
    <col min="8455" max="8455" width="15.37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50390625" style="1" customWidth="1"/>
    <col min="8709" max="8709" width="13.50390625" style="1" customWidth="1"/>
    <col min="8710" max="8710" width="16.50390625" style="1" customWidth="1"/>
    <col min="8711" max="8711" width="15.37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50390625" style="1" customWidth="1"/>
    <col min="8965" max="8965" width="13.50390625" style="1" customWidth="1"/>
    <col min="8966" max="8966" width="16.50390625" style="1" customWidth="1"/>
    <col min="8967" max="8967" width="15.37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50390625" style="1" customWidth="1"/>
    <col min="9221" max="9221" width="13.50390625" style="1" customWidth="1"/>
    <col min="9222" max="9222" width="16.50390625" style="1" customWidth="1"/>
    <col min="9223" max="9223" width="15.37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50390625" style="1" customWidth="1"/>
    <col min="9477" max="9477" width="13.50390625" style="1" customWidth="1"/>
    <col min="9478" max="9478" width="16.50390625" style="1" customWidth="1"/>
    <col min="9479" max="9479" width="15.37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50390625" style="1" customWidth="1"/>
    <col min="9733" max="9733" width="13.50390625" style="1" customWidth="1"/>
    <col min="9734" max="9734" width="16.50390625" style="1" customWidth="1"/>
    <col min="9735" max="9735" width="15.37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50390625" style="1" customWidth="1"/>
    <col min="9989" max="9989" width="13.50390625" style="1" customWidth="1"/>
    <col min="9990" max="9990" width="16.50390625" style="1" customWidth="1"/>
    <col min="9991" max="9991" width="15.37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50390625" style="1" customWidth="1"/>
    <col min="10245" max="10245" width="13.50390625" style="1" customWidth="1"/>
    <col min="10246" max="10246" width="16.50390625" style="1" customWidth="1"/>
    <col min="10247" max="10247" width="15.37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50390625" style="1" customWidth="1"/>
    <col min="10501" max="10501" width="13.50390625" style="1" customWidth="1"/>
    <col min="10502" max="10502" width="16.50390625" style="1" customWidth="1"/>
    <col min="10503" max="10503" width="15.37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50390625" style="1" customWidth="1"/>
    <col min="10757" max="10757" width="13.50390625" style="1" customWidth="1"/>
    <col min="10758" max="10758" width="16.50390625" style="1" customWidth="1"/>
    <col min="10759" max="10759" width="15.37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50390625" style="1" customWidth="1"/>
    <col min="11013" max="11013" width="13.50390625" style="1" customWidth="1"/>
    <col min="11014" max="11014" width="16.50390625" style="1" customWidth="1"/>
    <col min="11015" max="11015" width="15.37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50390625" style="1" customWidth="1"/>
    <col min="11269" max="11269" width="13.50390625" style="1" customWidth="1"/>
    <col min="11270" max="11270" width="16.50390625" style="1" customWidth="1"/>
    <col min="11271" max="11271" width="15.37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50390625" style="1" customWidth="1"/>
    <col min="11525" max="11525" width="13.50390625" style="1" customWidth="1"/>
    <col min="11526" max="11526" width="16.50390625" style="1" customWidth="1"/>
    <col min="11527" max="11527" width="15.37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50390625" style="1" customWidth="1"/>
    <col min="11781" max="11781" width="13.50390625" style="1" customWidth="1"/>
    <col min="11782" max="11782" width="16.50390625" style="1" customWidth="1"/>
    <col min="11783" max="11783" width="15.37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50390625" style="1" customWidth="1"/>
    <col min="12037" max="12037" width="13.50390625" style="1" customWidth="1"/>
    <col min="12038" max="12038" width="16.50390625" style="1" customWidth="1"/>
    <col min="12039" max="12039" width="15.37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50390625" style="1" customWidth="1"/>
    <col min="12293" max="12293" width="13.50390625" style="1" customWidth="1"/>
    <col min="12294" max="12294" width="16.50390625" style="1" customWidth="1"/>
    <col min="12295" max="12295" width="15.37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50390625" style="1" customWidth="1"/>
    <col min="12549" max="12549" width="13.50390625" style="1" customWidth="1"/>
    <col min="12550" max="12550" width="16.50390625" style="1" customWidth="1"/>
    <col min="12551" max="12551" width="15.37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50390625" style="1" customWidth="1"/>
    <col min="12805" max="12805" width="13.50390625" style="1" customWidth="1"/>
    <col min="12806" max="12806" width="16.50390625" style="1" customWidth="1"/>
    <col min="12807" max="12807" width="15.37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50390625" style="1" customWidth="1"/>
    <col min="13061" max="13061" width="13.50390625" style="1" customWidth="1"/>
    <col min="13062" max="13062" width="16.50390625" style="1" customWidth="1"/>
    <col min="13063" max="13063" width="15.37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50390625" style="1" customWidth="1"/>
    <col min="13317" max="13317" width="13.50390625" style="1" customWidth="1"/>
    <col min="13318" max="13318" width="16.50390625" style="1" customWidth="1"/>
    <col min="13319" max="13319" width="15.37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50390625" style="1" customWidth="1"/>
    <col min="13573" max="13573" width="13.50390625" style="1" customWidth="1"/>
    <col min="13574" max="13574" width="16.50390625" style="1" customWidth="1"/>
    <col min="13575" max="13575" width="15.37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50390625" style="1" customWidth="1"/>
    <col min="13829" max="13829" width="13.50390625" style="1" customWidth="1"/>
    <col min="13830" max="13830" width="16.50390625" style="1" customWidth="1"/>
    <col min="13831" max="13831" width="15.37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50390625" style="1" customWidth="1"/>
    <col min="14085" max="14085" width="13.50390625" style="1" customWidth="1"/>
    <col min="14086" max="14086" width="16.50390625" style="1" customWidth="1"/>
    <col min="14087" max="14087" width="15.37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50390625" style="1" customWidth="1"/>
    <col min="14341" max="14341" width="13.50390625" style="1" customWidth="1"/>
    <col min="14342" max="14342" width="16.50390625" style="1" customWidth="1"/>
    <col min="14343" max="14343" width="15.37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50390625" style="1" customWidth="1"/>
    <col min="14597" max="14597" width="13.50390625" style="1" customWidth="1"/>
    <col min="14598" max="14598" width="16.50390625" style="1" customWidth="1"/>
    <col min="14599" max="14599" width="15.37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50390625" style="1" customWidth="1"/>
    <col min="14853" max="14853" width="13.50390625" style="1" customWidth="1"/>
    <col min="14854" max="14854" width="16.50390625" style="1" customWidth="1"/>
    <col min="14855" max="14855" width="15.37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50390625" style="1" customWidth="1"/>
    <col min="15109" max="15109" width="13.50390625" style="1" customWidth="1"/>
    <col min="15110" max="15110" width="16.50390625" style="1" customWidth="1"/>
    <col min="15111" max="15111" width="15.37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50390625" style="1" customWidth="1"/>
    <col min="15365" max="15365" width="13.50390625" style="1" customWidth="1"/>
    <col min="15366" max="15366" width="16.50390625" style="1" customWidth="1"/>
    <col min="15367" max="15367" width="15.37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50390625" style="1" customWidth="1"/>
    <col min="15621" max="15621" width="13.50390625" style="1" customWidth="1"/>
    <col min="15622" max="15622" width="16.50390625" style="1" customWidth="1"/>
    <col min="15623" max="15623" width="15.37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50390625" style="1" customWidth="1"/>
    <col min="15877" max="15877" width="13.50390625" style="1" customWidth="1"/>
    <col min="15878" max="15878" width="16.50390625" style="1" customWidth="1"/>
    <col min="15879" max="15879" width="15.37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50390625" style="1" customWidth="1"/>
    <col min="16133" max="16133" width="13.50390625" style="1" customWidth="1"/>
    <col min="16134" max="16134" width="16.50390625" style="1" customWidth="1"/>
    <col min="16135" max="16135" width="15.375" style="1" customWidth="1"/>
    <col min="16136" max="16384" width="9.12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121</v>
      </c>
      <c r="D2" s="85" t="s">
        <v>119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" customHeight="1">
      <c r="A5" s="97" t="s">
        <v>118</v>
      </c>
      <c r="B5" s="98"/>
      <c r="C5" s="99" t="s">
        <v>119</v>
      </c>
      <c r="D5" s="100"/>
      <c r="E5" s="98"/>
      <c r="F5" s="93" t="s">
        <v>33</v>
      </c>
      <c r="G5" s="94"/>
    </row>
    <row r="6" spans="1:15" ht="12.9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" customHeight="1">
      <c r="A7" s="104" t="s">
        <v>100</v>
      </c>
      <c r="B7" s="105"/>
      <c r="C7" s="106" t="s">
        <v>101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519"/>
      <c r="D8" s="519"/>
      <c r="E8" s="520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519"/>
      <c r="D9" s="519"/>
      <c r="E9" s="520"/>
      <c r="F9" s="93"/>
      <c r="G9" s="114"/>
      <c r="H9" s="115"/>
    </row>
    <row r="10" spans="1:8" ht="12.75">
      <c r="A10" s="109" t="s">
        <v>40</v>
      </c>
      <c r="B10" s="93"/>
      <c r="C10" s="519"/>
      <c r="D10" s="519"/>
      <c r="E10" s="519"/>
      <c r="F10" s="116"/>
      <c r="G10" s="117"/>
      <c r="H10" s="118"/>
    </row>
    <row r="11" spans="1:57" ht="13.5" customHeight="1">
      <c r="A11" s="109" t="s">
        <v>41</v>
      </c>
      <c r="B11" s="93"/>
      <c r="C11" s="519"/>
      <c r="D11" s="519"/>
      <c r="E11" s="519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521"/>
      <c r="D12" s="521"/>
      <c r="E12" s="521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" customHeight="1">
      <c r="A15" s="134"/>
      <c r="B15" s="135" t="s">
        <v>48</v>
      </c>
      <c r="C15" s="136">
        <f>'IO 03 IO 03 Rek'!E7</f>
        <v>0</v>
      </c>
      <c r="D15" s="137">
        <f>'IO 03 IO 03 Rek'!A15</f>
        <v>0</v>
      </c>
      <c r="E15" s="138"/>
      <c r="F15" s="139"/>
      <c r="G15" s="136">
        <f>'IO 03 IO 03 Rek'!I15</f>
        <v>0</v>
      </c>
    </row>
    <row r="16" spans="1:7" ht="15.9" customHeight="1">
      <c r="A16" s="134" t="s">
        <v>49</v>
      </c>
      <c r="B16" s="135" t="s">
        <v>50</v>
      </c>
      <c r="C16" s="136">
        <f>'IO 03 IO 03 Rek'!F7</f>
        <v>0</v>
      </c>
      <c r="D16" s="89"/>
      <c r="E16" s="140"/>
      <c r="F16" s="141"/>
      <c r="G16" s="136"/>
    </row>
    <row r="17" spans="1:7" ht="15.9" customHeight="1">
      <c r="A17" s="134" t="s">
        <v>51</v>
      </c>
      <c r="B17" s="135" t="s">
        <v>52</v>
      </c>
      <c r="C17" s="136">
        <f>'IO 03 IO 03 Rek'!H7</f>
        <v>0</v>
      </c>
      <c r="D17" s="89"/>
      <c r="E17" s="140"/>
      <c r="F17" s="141"/>
      <c r="G17" s="136"/>
    </row>
    <row r="18" spans="1:7" ht="15.9" customHeight="1">
      <c r="A18" s="142" t="s">
        <v>53</v>
      </c>
      <c r="B18" s="143" t="s">
        <v>54</v>
      </c>
      <c r="C18" s="136">
        <f>'IO 03 IO 03 Rek'!G7</f>
        <v>0</v>
      </c>
      <c r="D18" s="89"/>
      <c r="E18" s="140"/>
      <c r="F18" s="141"/>
      <c r="G18" s="136"/>
    </row>
    <row r="19" spans="1:7" ht="15.9" customHeight="1">
      <c r="A19" s="144" t="s">
        <v>55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>
      <c r="A20" s="144"/>
      <c r="B20" s="135"/>
      <c r="C20" s="136"/>
      <c r="D20" s="89"/>
      <c r="E20" s="140"/>
      <c r="F20" s="141"/>
      <c r="G20" s="136"/>
    </row>
    <row r="21" spans="1:7" ht="15.9" customHeight="1">
      <c r="A21" s="144" t="s">
        <v>27</v>
      </c>
      <c r="B21" s="135"/>
      <c r="C21" s="136">
        <f>'IO 03 IO 03 Rek'!I7</f>
        <v>0</v>
      </c>
      <c r="D21" s="89"/>
      <c r="E21" s="140"/>
      <c r="F21" s="141"/>
      <c r="G21" s="136"/>
    </row>
    <row r="22" spans="1:7" ht="15.9" customHeight="1">
      <c r="A22" s="145" t="s">
        <v>56</v>
      </c>
      <c r="B22" s="115"/>
      <c r="C22" s="136">
        <f>C19+C21</f>
        <v>0</v>
      </c>
      <c r="D22" s="89" t="s">
        <v>57</v>
      </c>
      <c r="E22" s="140"/>
      <c r="F22" s="141"/>
      <c r="G22" s="136">
        <f>G23-SUM(G15:G21)</f>
        <v>0</v>
      </c>
    </row>
    <row r="23" spans="1:7" ht="15.9" customHeight="1" thickBot="1">
      <c r="A23" s="517" t="s">
        <v>58</v>
      </c>
      <c r="B23" s="518"/>
      <c r="C23" s="146">
        <f>C22+G23</f>
        <v>0</v>
      </c>
      <c r="D23" s="147" t="s">
        <v>59</v>
      </c>
      <c r="E23" s="148"/>
      <c r="F23" s="149"/>
      <c r="G23" s="136">
        <f>'IO 03 IO 03 Rek'!H13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11</v>
      </c>
      <c r="B30" s="164"/>
      <c r="C30" s="165">
        <v>21</v>
      </c>
      <c r="D30" s="164" t="s">
        <v>67</v>
      </c>
      <c r="E30" s="166"/>
      <c r="F30" s="523">
        <f>C23-F32</f>
        <v>0</v>
      </c>
      <c r="G30" s="524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523">
        <f>ROUND(PRODUCT(F30,C31/100),0)</f>
        <v>0</v>
      </c>
      <c r="G31" s="524"/>
    </row>
    <row r="32" spans="1:7" ht="12.75">
      <c r="A32" s="163" t="s">
        <v>11</v>
      </c>
      <c r="B32" s="164"/>
      <c r="C32" s="165">
        <v>0</v>
      </c>
      <c r="D32" s="164" t="s">
        <v>69</v>
      </c>
      <c r="E32" s="166"/>
      <c r="F32" s="523">
        <v>0</v>
      </c>
      <c r="G32" s="524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523">
        <f>ROUND(PRODUCT(F32,C33/100),0)</f>
        <v>0</v>
      </c>
      <c r="G33" s="524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525">
        <f>ROUND(SUM(F30:F33),0)</f>
        <v>0</v>
      </c>
      <c r="G34" s="526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7"/>
      <c r="C37" s="527"/>
      <c r="D37" s="527"/>
      <c r="E37" s="527"/>
      <c r="F37" s="527"/>
      <c r="G37" s="527"/>
      <c r="H37" s="1" t="s">
        <v>1</v>
      </c>
    </row>
    <row r="38" spans="1:8" ht="12.75" customHeight="1">
      <c r="A38" s="173"/>
      <c r="B38" s="527"/>
      <c r="C38" s="527"/>
      <c r="D38" s="527"/>
      <c r="E38" s="527"/>
      <c r="F38" s="527"/>
      <c r="G38" s="527"/>
      <c r="H38" s="1" t="s">
        <v>1</v>
      </c>
    </row>
    <row r="39" spans="1:8" ht="12.75">
      <c r="A39" s="173"/>
      <c r="B39" s="527"/>
      <c r="C39" s="527"/>
      <c r="D39" s="527"/>
      <c r="E39" s="527"/>
      <c r="F39" s="527"/>
      <c r="G39" s="527"/>
      <c r="H39" s="1" t="s">
        <v>1</v>
      </c>
    </row>
    <row r="40" spans="1:8" ht="12.75">
      <c r="A40" s="173"/>
      <c r="B40" s="527"/>
      <c r="C40" s="527"/>
      <c r="D40" s="527"/>
      <c r="E40" s="527"/>
      <c r="F40" s="527"/>
      <c r="G40" s="527"/>
      <c r="H40" s="1" t="s">
        <v>1</v>
      </c>
    </row>
    <row r="41" spans="1:8" ht="12.75">
      <c r="A41" s="173"/>
      <c r="B41" s="527"/>
      <c r="C41" s="527"/>
      <c r="D41" s="527"/>
      <c r="E41" s="527"/>
      <c r="F41" s="527"/>
      <c r="G41" s="527"/>
      <c r="H41" s="1" t="s">
        <v>1</v>
      </c>
    </row>
    <row r="42" spans="1:8" ht="12.75">
      <c r="A42" s="173"/>
      <c r="B42" s="527"/>
      <c r="C42" s="527"/>
      <c r="D42" s="527"/>
      <c r="E42" s="527"/>
      <c r="F42" s="527"/>
      <c r="G42" s="527"/>
      <c r="H42" s="1" t="s">
        <v>1</v>
      </c>
    </row>
    <row r="43" spans="1:8" ht="12.75">
      <c r="A43" s="173"/>
      <c r="B43" s="527"/>
      <c r="C43" s="527"/>
      <c r="D43" s="527"/>
      <c r="E43" s="527"/>
      <c r="F43" s="527"/>
      <c r="G43" s="527"/>
      <c r="H43" s="1" t="s">
        <v>1</v>
      </c>
    </row>
    <row r="44" spans="1:8" ht="12.75" customHeight="1">
      <c r="A44" s="173"/>
      <c r="B44" s="527"/>
      <c r="C44" s="527"/>
      <c r="D44" s="527"/>
      <c r="E44" s="527"/>
      <c r="F44" s="527"/>
      <c r="G44" s="527"/>
      <c r="H44" s="1" t="s">
        <v>1</v>
      </c>
    </row>
    <row r="45" spans="1:8" ht="12.75" customHeight="1">
      <c r="A45" s="173"/>
      <c r="B45" s="527"/>
      <c r="C45" s="527"/>
      <c r="D45" s="527"/>
      <c r="E45" s="527"/>
      <c r="F45" s="527"/>
      <c r="G45" s="527"/>
      <c r="H45" s="1" t="s">
        <v>1</v>
      </c>
    </row>
    <row r="46" spans="2:7" ht="12.75">
      <c r="B46" s="522"/>
      <c r="C46" s="522"/>
      <c r="D46" s="522"/>
      <c r="E46" s="522"/>
      <c r="F46" s="522"/>
      <c r="G46" s="522"/>
    </row>
    <row r="47" spans="2:7" ht="12.75">
      <c r="B47" s="522"/>
      <c r="C47" s="522"/>
      <c r="D47" s="522"/>
      <c r="E47" s="522"/>
      <c r="F47" s="522"/>
      <c r="G47" s="522"/>
    </row>
    <row r="48" spans="2:7" ht="12.75">
      <c r="B48" s="522"/>
      <c r="C48" s="522"/>
      <c r="D48" s="522"/>
      <c r="E48" s="522"/>
      <c r="F48" s="522"/>
      <c r="G48" s="522"/>
    </row>
    <row r="49" spans="2:7" ht="12.75">
      <c r="B49" s="522"/>
      <c r="C49" s="522"/>
      <c r="D49" s="522"/>
      <c r="E49" s="522"/>
      <c r="F49" s="522"/>
      <c r="G49" s="522"/>
    </row>
    <row r="50" spans="2:7" ht="12.75">
      <c r="B50" s="522"/>
      <c r="C50" s="522"/>
      <c r="D50" s="522"/>
      <c r="E50" s="522"/>
      <c r="F50" s="522"/>
      <c r="G50" s="522"/>
    </row>
    <row r="51" spans="2:7" ht="12.75">
      <c r="B51" s="522"/>
      <c r="C51" s="522"/>
      <c r="D51" s="522"/>
      <c r="E51" s="522"/>
      <c r="F51" s="522"/>
      <c r="G51" s="52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workbookViewId="0" topLeftCell="A1">
      <selection activeCell="F7" sqref="F7:I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50390625" style="1" customWidth="1"/>
    <col min="260" max="260" width="15.875" style="1" customWidth="1"/>
    <col min="261" max="261" width="11.37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50390625" style="1" customWidth="1"/>
    <col min="516" max="516" width="15.875" style="1" customWidth="1"/>
    <col min="517" max="517" width="11.37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50390625" style="1" customWidth="1"/>
    <col min="772" max="772" width="15.875" style="1" customWidth="1"/>
    <col min="773" max="773" width="11.37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50390625" style="1" customWidth="1"/>
    <col min="1028" max="1028" width="15.875" style="1" customWidth="1"/>
    <col min="1029" max="1029" width="11.37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50390625" style="1" customWidth="1"/>
    <col min="1284" max="1284" width="15.875" style="1" customWidth="1"/>
    <col min="1285" max="1285" width="11.37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50390625" style="1" customWidth="1"/>
    <col min="1540" max="1540" width="15.875" style="1" customWidth="1"/>
    <col min="1541" max="1541" width="11.37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50390625" style="1" customWidth="1"/>
    <col min="1796" max="1796" width="15.875" style="1" customWidth="1"/>
    <col min="1797" max="1797" width="11.37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50390625" style="1" customWidth="1"/>
    <col min="2052" max="2052" width="15.875" style="1" customWidth="1"/>
    <col min="2053" max="2053" width="11.37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50390625" style="1" customWidth="1"/>
    <col min="2308" max="2308" width="15.875" style="1" customWidth="1"/>
    <col min="2309" max="2309" width="11.37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50390625" style="1" customWidth="1"/>
    <col min="2564" max="2564" width="15.875" style="1" customWidth="1"/>
    <col min="2565" max="2565" width="11.37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50390625" style="1" customWidth="1"/>
    <col min="2820" max="2820" width="15.875" style="1" customWidth="1"/>
    <col min="2821" max="2821" width="11.37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50390625" style="1" customWidth="1"/>
    <col min="3076" max="3076" width="15.875" style="1" customWidth="1"/>
    <col min="3077" max="3077" width="11.37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50390625" style="1" customWidth="1"/>
    <col min="3332" max="3332" width="15.875" style="1" customWidth="1"/>
    <col min="3333" max="3333" width="11.37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50390625" style="1" customWidth="1"/>
    <col min="3588" max="3588" width="15.875" style="1" customWidth="1"/>
    <col min="3589" max="3589" width="11.37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50390625" style="1" customWidth="1"/>
    <col min="3844" max="3844" width="15.875" style="1" customWidth="1"/>
    <col min="3845" max="3845" width="11.37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50390625" style="1" customWidth="1"/>
    <col min="4100" max="4100" width="15.875" style="1" customWidth="1"/>
    <col min="4101" max="4101" width="11.37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50390625" style="1" customWidth="1"/>
    <col min="4356" max="4356" width="15.875" style="1" customWidth="1"/>
    <col min="4357" max="4357" width="11.37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50390625" style="1" customWidth="1"/>
    <col min="4612" max="4612" width="15.875" style="1" customWidth="1"/>
    <col min="4613" max="4613" width="11.37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50390625" style="1" customWidth="1"/>
    <col min="4868" max="4868" width="15.875" style="1" customWidth="1"/>
    <col min="4869" max="4869" width="11.37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50390625" style="1" customWidth="1"/>
    <col min="5124" max="5124" width="15.875" style="1" customWidth="1"/>
    <col min="5125" max="5125" width="11.37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50390625" style="1" customWidth="1"/>
    <col min="5380" max="5380" width="15.875" style="1" customWidth="1"/>
    <col min="5381" max="5381" width="11.37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50390625" style="1" customWidth="1"/>
    <col min="5636" max="5636" width="15.875" style="1" customWidth="1"/>
    <col min="5637" max="5637" width="11.37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50390625" style="1" customWidth="1"/>
    <col min="5892" max="5892" width="15.875" style="1" customWidth="1"/>
    <col min="5893" max="5893" width="11.37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50390625" style="1" customWidth="1"/>
    <col min="6148" max="6148" width="15.875" style="1" customWidth="1"/>
    <col min="6149" max="6149" width="11.37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50390625" style="1" customWidth="1"/>
    <col min="6404" max="6404" width="15.875" style="1" customWidth="1"/>
    <col min="6405" max="6405" width="11.37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50390625" style="1" customWidth="1"/>
    <col min="6660" max="6660" width="15.875" style="1" customWidth="1"/>
    <col min="6661" max="6661" width="11.37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50390625" style="1" customWidth="1"/>
    <col min="6916" max="6916" width="15.875" style="1" customWidth="1"/>
    <col min="6917" max="6917" width="11.37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50390625" style="1" customWidth="1"/>
    <col min="7172" max="7172" width="15.875" style="1" customWidth="1"/>
    <col min="7173" max="7173" width="11.37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50390625" style="1" customWidth="1"/>
    <col min="7428" max="7428" width="15.875" style="1" customWidth="1"/>
    <col min="7429" max="7429" width="11.37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50390625" style="1" customWidth="1"/>
    <col min="7684" max="7684" width="15.875" style="1" customWidth="1"/>
    <col min="7685" max="7685" width="11.37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50390625" style="1" customWidth="1"/>
    <col min="7940" max="7940" width="15.875" style="1" customWidth="1"/>
    <col min="7941" max="7941" width="11.37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50390625" style="1" customWidth="1"/>
    <col min="8196" max="8196" width="15.875" style="1" customWidth="1"/>
    <col min="8197" max="8197" width="11.37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50390625" style="1" customWidth="1"/>
    <col min="8452" max="8452" width="15.875" style="1" customWidth="1"/>
    <col min="8453" max="8453" width="11.37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50390625" style="1" customWidth="1"/>
    <col min="8708" max="8708" width="15.875" style="1" customWidth="1"/>
    <col min="8709" max="8709" width="11.37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50390625" style="1" customWidth="1"/>
    <col min="8964" max="8964" width="15.875" style="1" customWidth="1"/>
    <col min="8965" max="8965" width="11.37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50390625" style="1" customWidth="1"/>
    <col min="9220" max="9220" width="15.875" style="1" customWidth="1"/>
    <col min="9221" max="9221" width="11.37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50390625" style="1" customWidth="1"/>
    <col min="9476" max="9476" width="15.875" style="1" customWidth="1"/>
    <col min="9477" max="9477" width="11.37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50390625" style="1" customWidth="1"/>
    <col min="9732" max="9732" width="15.875" style="1" customWidth="1"/>
    <col min="9733" max="9733" width="11.37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50390625" style="1" customWidth="1"/>
    <col min="9988" max="9988" width="15.875" style="1" customWidth="1"/>
    <col min="9989" max="9989" width="11.37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50390625" style="1" customWidth="1"/>
    <col min="10244" max="10244" width="15.875" style="1" customWidth="1"/>
    <col min="10245" max="10245" width="11.37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50390625" style="1" customWidth="1"/>
    <col min="10500" max="10500" width="15.875" style="1" customWidth="1"/>
    <col min="10501" max="10501" width="11.37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50390625" style="1" customWidth="1"/>
    <col min="10756" max="10756" width="15.875" style="1" customWidth="1"/>
    <col min="10757" max="10757" width="11.37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50390625" style="1" customWidth="1"/>
    <col min="11012" max="11012" width="15.875" style="1" customWidth="1"/>
    <col min="11013" max="11013" width="11.37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50390625" style="1" customWidth="1"/>
    <col min="11268" max="11268" width="15.875" style="1" customWidth="1"/>
    <col min="11269" max="11269" width="11.37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50390625" style="1" customWidth="1"/>
    <col min="11524" max="11524" width="15.875" style="1" customWidth="1"/>
    <col min="11525" max="11525" width="11.37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50390625" style="1" customWidth="1"/>
    <col min="11780" max="11780" width="15.875" style="1" customWidth="1"/>
    <col min="11781" max="11781" width="11.37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50390625" style="1" customWidth="1"/>
    <col min="12036" max="12036" width="15.875" style="1" customWidth="1"/>
    <col min="12037" max="12037" width="11.37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50390625" style="1" customWidth="1"/>
    <col min="12292" max="12292" width="15.875" style="1" customWidth="1"/>
    <col min="12293" max="12293" width="11.37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50390625" style="1" customWidth="1"/>
    <col min="12548" max="12548" width="15.875" style="1" customWidth="1"/>
    <col min="12549" max="12549" width="11.37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50390625" style="1" customWidth="1"/>
    <col min="12804" max="12804" width="15.875" style="1" customWidth="1"/>
    <col min="12805" max="12805" width="11.37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50390625" style="1" customWidth="1"/>
    <col min="13060" max="13060" width="15.875" style="1" customWidth="1"/>
    <col min="13061" max="13061" width="11.37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50390625" style="1" customWidth="1"/>
    <col min="13316" max="13316" width="15.875" style="1" customWidth="1"/>
    <col min="13317" max="13317" width="11.37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50390625" style="1" customWidth="1"/>
    <col min="13572" max="13572" width="15.875" style="1" customWidth="1"/>
    <col min="13573" max="13573" width="11.37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50390625" style="1" customWidth="1"/>
    <col min="13828" max="13828" width="15.875" style="1" customWidth="1"/>
    <col min="13829" max="13829" width="11.37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50390625" style="1" customWidth="1"/>
    <col min="14084" max="14084" width="15.875" style="1" customWidth="1"/>
    <col min="14085" max="14085" width="11.37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50390625" style="1" customWidth="1"/>
    <col min="14340" max="14340" width="15.875" style="1" customWidth="1"/>
    <col min="14341" max="14341" width="11.37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50390625" style="1" customWidth="1"/>
    <col min="14596" max="14596" width="15.875" style="1" customWidth="1"/>
    <col min="14597" max="14597" width="11.37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50390625" style="1" customWidth="1"/>
    <col min="14852" max="14852" width="15.875" style="1" customWidth="1"/>
    <col min="14853" max="14853" width="11.37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50390625" style="1" customWidth="1"/>
    <col min="15108" max="15108" width="15.875" style="1" customWidth="1"/>
    <col min="15109" max="15109" width="11.37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50390625" style="1" customWidth="1"/>
    <col min="15364" max="15364" width="15.875" style="1" customWidth="1"/>
    <col min="15365" max="15365" width="11.37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50390625" style="1" customWidth="1"/>
    <col min="15620" max="15620" width="15.875" style="1" customWidth="1"/>
    <col min="15621" max="15621" width="11.37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50390625" style="1" customWidth="1"/>
    <col min="15876" max="15876" width="15.875" style="1" customWidth="1"/>
    <col min="15877" max="15877" width="11.37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50390625" style="1" customWidth="1"/>
    <col min="16132" max="16132" width="15.875" style="1" customWidth="1"/>
    <col min="16133" max="16133" width="11.37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625" style="1" customWidth="1"/>
    <col min="16138" max="16384" width="9.125" style="1" customWidth="1"/>
  </cols>
  <sheetData>
    <row r="1" spans="1:9" ht="13.8" thickTop="1">
      <c r="A1" s="528" t="s">
        <v>2</v>
      </c>
      <c r="B1" s="529"/>
      <c r="C1" s="174" t="s">
        <v>102</v>
      </c>
      <c r="D1" s="175"/>
      <c r="E1" s="176"/>
      <c r="F1" s="175"/>
      <c r="G1" s="177" t="s">
        <v>72</v>
      </c>
      <c r="H1" s="178" t="s">
        <v>121</v>
      </c>
      <c r="I1" s="179"/>
    </row>
    <row r="2" spans="1:9" ht="13.8" thickBot="1">
      <c r="A2" s="530" t="s">
        <v>73</v>
      </c>
      <c r="B2" s="531"/>
      <c r="C2" s="180" t="s">
        <v>120</v>
      </c>
      <c r="D2" s="181"/>
      <c r="E2" s="182"/>
      <c r="F2" s="181"/>
      <c r="G2" s="532" t="s">
        <v>119</v>
      </c>
      <c r="H2" s="533"/>
      <c r="I2" s="534"/>
    </row>
    <row r="3" ht="13.8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8" thickBot="1"/>
    <row r="6" spans="1:9" s="115" customFormat="1" ht="13.8" thickBot="1">
      <c r="A6" s="186"/>
      <c r="B6" s="187" t="s">
        <v>75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4" customFormat="1" ht="13.8" thickBot="1">
      <c r="A7" s="193"/>
      <c r="B7" s="194" t="s">
        <v>76</v>
      </c>
      <c r="C7" s="194"/>
      <c r="D7" s="195"/>
      <c r="E7" s="196">
        <f>+'IO 03 IO 03 Pol'!K48</f>
        <v>0</v>
      </c>
      <c r="F7" s="197"/>
      <c r="G7" s="197"/>
      <c r="H7" s="197"/>
      <c r="I7" s="198"/>
    </row>
    <row r="8" spans="1:9" ht="12.75">
      <c r="A8" s="115"/>
      <c r="B8" s="115"/>
      <c r="C8" s="115"/>
      <c r="D8" s="115"/>
      <c r="E8" s="115"/>
      <c r="F8" s="115"/>
      <c r="G8" s="115"/>
      <c r="H8" s="115"/>
      <c r="I8" s="115"/>
    </row>
    <row r="9" spans="1:57" ht="19.5" customHeight="1">
      <c r="A9" s="184" t="s">
        <v>77</v>
      </c>
      <c r="B9" s="184"/>
      <c r="C9" s="184"/>
      <c r="D9" s="184"/>
      <c r="E9" s="184"/>
      <c r="F9" s="184"/>
      <c r="G9" s="199"/>
      <c r="H9" s="184"/>
      <c r="I9" s="184"/>
      <c r="BA9" s="121"/>
      <c r="BB9" s="121"/>
      <c r="BC9" s="121"/>
      <c r="BD9" s="121"/>
      <c r="BE9" s="121"/>
    </row>
    <row r="10" ht="13.8" thickBot="1"/>
    <row r="11" spans="1:9" ht="12.75">
      <c r="A11" s="150" t="s">
        <v>78</v>
      </c>
      <c r="B11" s="151"/>
      <c r="C11" s="151"/>
      <c r="D11" s="200"/>
      <c r="E11" s="201" t="s">
        <v>79</v>
      </c>
      <c r="F11" s="202" t="s">
        <v>12</v>
      </c>
      <c r="G11" s="203" t="s">
        <v>80</v>
      </c>
      <c r="H11" s="204"/>
      <c r="I11" s="205" t="s">
        <v>79</v>
      </c>
    </row>
    <row r="12" spans="1:53" ht="12.75">
      <c r="A12" s="144"/>
      <c r="B12" s="135"/>
      <c r="C12" s="135"/>
      <c r="D12" s="206"/>
      <c r="E12" s="207"/>
      <c r="F12" s="208"/>
      <c r="G12" s="209">
        <f>CHOOSE(BA12+1,E7+F7,E7+F7+H7,E7+F7+G7+H7,E7,F7,H7,G7,H7+G7,0)</f>
        <v>0</v>
      </c>
      <c r="H12" s="210"/>
      <c r="I12" s="211">
        <f>E12+F12*G12/100</f>
        <v>0</v>
      </c>
      <c r="BA12" s="1">
        <v>8</v>
      </c>
    </row>
    <row r="13" spans="1:9" ht="13.8" thickBot="1">
      <c r="A13" s="212"/>
      <c r="B13" s="213" t="s">
        <v>81</v>
      </c>
      <c r="C13" s="214"/>
      <c r="D13" s="215"/>
      <c r="E13" s="216"/>
      <c r="F13" s="217"/>
      <c r="G13" s="217"/>
      <c r="H13" s="535">
        <f>SUM(I12:I12)</f>
        <v>0</v>
      </c>
      <c r="I13" s="536"/>
    </row>
    <row r="15" spans="2:9" ht="12.75">
      <c r="B15" s="14"/>
      <c r="F15" s="218"/>
      <c r="G15" s="219"/>
      <c r="H15" s="219"/>
      <c r="I15" s="46"/>
    </row>
    <row r="16" spans="6:9" ht="12.75">
      <c r="F16" s="218"/>
      <c r="G16" s="219"/>
      <c r="H16" s="219"/>
      <c r="I16" s="46"/>
    </row>
    <row r="17" spans="6:9" ht="12.75"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</sheetData>
  <mergeCells count="4">
    <mergeCell ref="A1:B1"/>
    <mergeCell ref="A2:B2"/>
    <mergeCell ref="G2:I2"/>
    <mergeCell ref="H13:I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0" ma:contentTypeDescription="Vytvoří nový dokument" ma:contentTypeScope="" ma:versionID="20877d62e4363afe2165b5f30134dc3c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a68f0c4e6764aec349345e1d6b3f6823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FC4DD-79AE-43F2-BBBB-6867170696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A211D-53B1-4143-8FC5-03D0D61B99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29F08-EB24-4F5C-A0D5-0EAFE5B4E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c66d1-0bd6-4002-8ae3-bd3679ea79f2"/>
    <ds:schemaRef ds:uri="2ef1be13-b41c-4751-ac75-93e14a74df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milan.konecny</cp:lastModifiedBy>
  <cp:lastPrinted>2019-07-30T09:38:10Z</cp:lastPrinted>
  <dcterms:created xsi:type="dcterms:W3CDTF">2019-07-30T09:00:18Z</dcterms:created>
  <dcterms:modified xsi:type="dcterms:W3CDTF">2019-09-05T09:19:47Z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