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Práce aktuálně !!\Boskovice\Rekonstrukce účelové komunikace_ul. Na hrázi\dokumentace\rozpočet\"/>
    </mc:Choice>
  </mc:AlternateContent>
  <xr:revisionPtr revIDLastSave="0" documentId="8_{B1CA74D0-EAF4-4D7F-82F8-C48EB38FA9A3}" xr6:coauthVersionLast="34" xr6:coauthVersionMax="34" xr10:uidLastSave="{00000000-0000-0000-0000-000000000000}"/>
  <bookViews>
    <workbookView xWindow="360" yWindow="270" windowWidth="18735" windowHeight="1221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0 01 Pol" sheetId="12" r:id="rId4"/>
    <sheet name="SO 101 01 Pol" sheetId="13" r:id="rId5"/>
    <sheet name="SO 102 0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000 01 Pol'!$1:$7</definedName>
    <definedName name="_xlnm.Print_Titles" localSheetId="4">'SO 101 01 Pol'!$1:$7</definedName>
    <definedName name="_xlnm.Print_Titles" localSheetId="5">'SO 102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000 01 Pol'!$A$1:$W$21</definedName>
    <definedName name="_xlnm.Print_Area" localSheetId="4">'SO 101 01 Pol'!$A$1:$W$81</definedName>
    <definedName name="_xlnm.Print_Area" localSheetId="5">'SO 102 01 Pol'!$A$1:$W$131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130" i="14"/>
  <c r="BA104" i="14"/>
  <c r="BA98" i="14"/>
  <c r="BA95" i="14"/>
  <c r="BA93" i="14"/>
  <c r="BA83" i="14"/>
  <c r="BA52" i="14"/>
  <c r="BA39" i="14"/>
  <c r="BA35" i="14"/>
  <c r="BA30" i="14"/>
  <c r="BA21" i="14"/>
  <c r="BA18" i="14"/>
  <c r="BA13" i="14"/>
  <c r="G8" i="14"/>
  <c r="K8" i="14"/>
  <c r="G9" i="14"/>
  <c r="I9" i="14"/>
  <c r="I8" i="14" s="1"/>
  <c r="K9" i="14"/>
  <c r="M9" i="14"/>
  <c r="O9" i="14"/>
  <c r="O8" i="14" s="1"/>
  <c r="Q9" i="14"/>
  <c r="Q8" i="14" s="1"/>
  <c r="V9" i="14"/>
  <c r="V8" i="14" s="1"/>
  <c r="G12" i="14"/>
  <c r="I12" i="14"/>
  <c r="K12" i="14"/>
  <c r="M12" i="14"/>
  <c r="O12" i="14"/>
  <c r="Q12" i="14"/>
  <c r="V12" i="14"/>
  <c r="G17" i="14"/>
  <c r="I17" i="14"/>
  <c r="K17" i="14"/>
  <c r="M17" i="14"/>
  <c r="O17" i="14"/>
  <c r="Q17" i="14"/>
  <c r="V17" i="14"/>
  <c r="G20" i="14"/>
  <c r="M20" i="14" s="1"/>
  <c r="M8" i="14" s="1"/>
  <c r="I20" i="14"/>
  <c r="K20" i="14"/>
  <c r="O20" i="14"/>
  <c r="Q20" i="14"/>
  <c r="V20" i="14"/>
  <c r="G23" i="14"/>
  <c r="Q23" i="14"/>
  <c r="G24" i="14"/>
  <c r="M24" i="14" s="1"/>
  <c r="M23" i="14" s="1"/>
  <c r="I24" i="14"/>
  <c r="I23" i="14" s="1"/>
  <c r="K24" i="14"/>
  <c r="K23" i="14" s="1"/>
  <c r="O24" i="14"/>
  <c r="O23" i="14" s="1"/>
  <c r="Q24" i="14"/>
  <c r="V24" i="14"/>
  <c r="V23" i="14" s="1"/>
  <c r="G28" i="14"/>
  <c r="I28" i="14"/>
  <c r="K28" i="14"/>
  <c r="M28" i="14"/>
  <c r="O28" i="14"/>
  <c r="Q28" i="14"/>
  <c r="V28" i="14"/>
  <c r="G29" i="14"/>
  <c r="I29" i="14"/>
  <c r="K29" i="14"/>
  <c r="M29" i="14"/>
  <c r="O29" i="14"/>
  <c r="Q29" i="14"/>
  <c r="V29" i="14"/>
  <c r="G32" i="14"/>
  <c r="I32" i="14"/>
  <c r="K32" i="14"/>
  <c r="M32" i="14"/>
  <c r="O32" i="14"/>
  <c r="Q32" i="14"/>
  <c r="V32" i="14"/>
  <c r="G33" i="14"/>
  <c r="K33" i="14"/>
  <c r="O33" i="14"/>
  <c r="Q33" i="14"/>
  <c r="G34" i="14"/>
  <c r="I34" i="14"/>
  <c r="I33" i="14" s="1"/>
  <c r="K34" i="14"/>
  <c r="M34" i="14"/>
  <c r="M33" i="14" s="1"/>
  <c r="O34" i="14"/>
  <c r="Q34" i="14"/>
  <c r="V34" i="14"/>
  <c r="V33" i="14" s="1"/>
  <c r="K37" i="14"/>
  <c r="O37" i="14"/>
  <c r="V37" i="14"/>
  <c r="G38" i="14"/>
  <c r="G37" i="14" s="1"/>
  <c r="I38" i="14"/>
  <c r="I37" i="14" s="1"/>
  <c r="K38" i="14"/>
  <c r="O38" i="14"/>
  <c r="Q38" i="14"/>
  <c r="Q37" i="14" s="1"/>
  <c r="V38" i="14"/>
  <c r="G41" i="14"/>
  <c r="M41" i="14" s="1"/>
  <c r="I41" i="14"/>
  <c r="K41" i="14"/>
  <c r="O41" i="14"/>
  <c r="Q41" i="14"/>
  <c r="V41" i="14"/>
  <c r="K42" i="14"/>
  <c r="G43" i="14"/>
  <c r="G42" i="14" s="1"/>
  <c r="I43" i="14"/>
  <c r="K43" i="14"/>
  <c r="M43" i="14"/>
  <c r="O43" i="14"/>
  <c r="O42" i="14" s="1"/>
  <c r="Q43" i="14"/>
  <c r="V43" i="14"/>
  <c r="V42" i="14" s="1"/>
  <c r="G45" i="14"/>
  <c r="I45" i="14"/>
  <c r="K45" i="14"/>
  <c r="M45" i="14"/>
  <c r="O45" i="14"/>
  <c r="Q45" i="14"/>
  <c r="V45" i="14"/>
  <c r="G47" i="14"/>
  <c r="M47" i="14" s="1"/>
  <c r="I47" i="14"/>
  <c r="K47" i="14"/>
  <c r="O47" i="14"/>
  <c r="Q47" i="14"/>
  <c r="Q42" i="14" s="1"/>
  <c r="V47" i="14"/>
  <c r="G51" i="14"/>
  <c r="I51" i="14"/>
  <c r="K51" i="14"/>
  <c r="M51" i="14"/>
  <c r="O51" i="14"/>
  <c r="Q51" i="14"/>
  <c r="V51" i="14"/>
  <c r="G54" i="14"/>
  <c r="M54" i="14" s="1"/>
  <c r="I54" i="14"/>
  <c r="K54" i="14"/>
  <c r="O54" i="14"/>
  <c r="Q54" i="14"/>
  <c r="V54" i="14"/>
  <c r="G57" i="14"/>
  <c r="M57" i="14" s="1"/>
  <c r="I57" i="14"/>
  <c r="K57" i="14"/>
  <c r="O57" i="14"/>
  <c r="Q57" i="14"/>
  <c r="V57" i="14"/>
  <c r="G59" i="14"/>
  <c r="M59" i="14" s="1"/>
  <c r="I59" i="14"/>
  <c r="I42" i="14" s="1"/>
  <c r="K59" i="14"/>
  <c r="O59" i="14"/>
  <c r="Q59" i="14"/>
  <c r="V59" i="14"/>
  <c r="I61" i="14"/>
  <c r="K61" i="14"/>
  <c r="G62" i="14"/>
  <c r="G61" i="14" s="1"/>
  <c r="I62" i="14"/>
  <c r="K62" i="14"/>
  <c r="M62" i="14"/>
  <c r="O62" i="14"/>
  <c r="O61" i="14" s="1"/>
  <c r="Q62" i="14"/>
  <c r="V62" i="14"/>
  <c r="V61" i="14" s="1"/>
  <c r="G65" i="14"/>
  <c r="I65" i="14"/>
  <c r="K65" i="14"/>
  <c r="M65" i="14"/>
  <c r="O65" i="14"/>
  <c r="Q65" i="14"/>
  <c r="V65" i="14"/>
  <c r="G68" i="14"/>
  <c r="M68" i="14" s="1"/>
  <c r="I68" i="14"/>
  <c r="K68" i="14"/>
  <c r="O68" i="14"/>
  <c r="Q68" i="14"/>
  <c r="Q61" i="14" s="1"/>
  <c r="V68" i="14"/>
  <c r="Q70" i="14"/>
  <c r="V70" i="14"/>
  <c r="G71" i="14"/>
  <c r="G70" i="14" s="1"/>
  <c r="I71" i="14"/>
  <c r="K71" i="14"/>
  <c r="K70" i="14" s="1"/>
  <c r="O71" i="14"/>
  <c r="O70" i="14" s="1"/>
  <c r="Q71" i="14"/>
  <c r="V71" i="14"/>
  <c r="G73" i="14"/>
  <c r="M73" i="14" s="1"/>
  <c r="I73" i="14"/>
  <c r="K73" i="14"/>
  <c r="O73" i="14"/>
  <c r="Q73" i="14"/>
  <c r="V73" i="14"/>
  <c r="G75" i="14"/>
  <c r="M75" i="14" s="1"/>
  <c r="I75" i="14"/>
  <c r="I70" i="14" s="1"/>
  <c r="K75" i="14"/>
  <c r="O75" i="14"/>
  <c r="Q75" i="14"/>
  <c r="V75" i="14"/>
  <c r="G77" i="14"/>
  <c r="M77" i="14" s="1"/>
  <c r="I77" i="14"/>
  <c r="K77" i="14"/>
  <c r="O77" i="14"/>
  <c r="Q77" i="14"/>
  <c r="V77" i="14"/>
  <c r="G78" i="14"/>
  <c r="K78" i="14"/>
  <c r="V78" i="14"/>
  <c r="G79" i="14"/>
  <c r="I79" i="14"/>
  <c r="I78" i="14" s="1"/>
  <c r="K79" i="14"/>
  <c r="M79" i="14"/>
  <c r="O79" i="14"/>
  <c r="O78" i="14" s="1"/>
  <c r="Q79" i="14"/>
  <c r="Q78" i="14" s="1"/>
  <c r="V79" i="14"/>
  <c r="G80" i="14"/>
  <c r="M80" i="14" s="1"/>
  <c r="M78" i="14" s="1"/>
  <c r="I80" i="14"/>
  <c r="K80" i="14"/>
  <c r="O80" i="14"/>
  <c r="Q80" i="14"/>
  <c r="V80" i="14"/>
  <c r="I81" i="14"/>
  <c r="Q81" i="14"/>
  <c r="V81" i="14"/>
  <c r="G82" i="14"/>
  <c r="G81" i="14" s="1"/>
  <c r="I82" i="14"/>
  <c r="K82" i="14"/>
  <c r="K81" i="14" s="1"/>
  <c r="O82" i="14"/>
  <c r="O81" i="14" s="1"/>
  <c r="Q82" i="14"/>
  <c r="V82" i="14"/>
  <c r="G86" i="14"/>
  <c r="M86" i="14" s="1"/>
  <c r="I86" i="14"/>
  <c r="K86" i="14"/>
  <c r="O86" i="14"/>
  <c r="Q86" i="14"/>
  <c r="V86" i="14"/>
  <c r="G88" i="14"/>
  <c r="M88" i="14" s="1"/>
  <c r="I88" i="14"/>
  <c r="K88" i="14"/>
  <c r="K87" i="14" s="1"/>
  <c r="O88" i="14"/>
  <c r="Q88" i="14"/>
  <c r="Q87" i="14" s="1"/>
  <c r="V88" i="14"/>
  <c r="G90" i="14"/>
  <c r="I90" i="14"/>
  <c r="K90" i="14"/>
  <c r="M90" i="14"/>
  <c r="O90" i="14"/>
  <c r="Q90" i="14"/>
  <c r="V90" i="14"/>
  <c r="G92" i="14"/>
  <c r="I92" i="14"/>
  <c r="K92" i="14"/>
  <c r="M92" i="14"/>
  <c r="O92" i="14"/>
  <c r="O87" i="14" s="1"/>
  <c r="Q92" i="14"/>
  <c r="V92" i="14"/>
  <c r="G94" i="14"/>
  <c r="M94" i="14" s="1"/>
  <c r="I94" i="14"/>
  <c r="K94" i="14"/>
  <c r="O94" i="14"/>
  <c r="Q94" i="14"/>
  <c r="V94" i="14"/>
  <c r="G96" i="14"/>
  <c r="I96" i="14"/>
  <c r="K96" i="14"/>
  <c r="M96" i="14"/>
  <c r="O96" i="14"/>
  <c r="Q96" i="14"/>
  <c r="V96" i="14"/>
  <c r="V87" i="14" s="1"/>
  <c r="G97" i="14"/>
  <c r="M97" i="14" s="1"/>
  <c r="I97" i="14"/>
  <c r="K97" i="14"/>
  <c r="O97" i="14"/>
  <c r="Q97" i="14"/>
  <c r="V97" i="14"/>
  <c r="G100" i="14"/>
  <c r="M100" i="14" s="1"/>
  <c r="I100" i="14"/>
  <c r="K100" i="14"/>
  <c r="O100" i="14"/>
  <c r="Q100" i="14"/>
  <c r="V100" i="14"/>
  <c r="G101" i="14"/>
  <c r="M101" i="14" s="1"/>
  <c r="I101" i="14"/>
  <c r="I87" i="14" s="1"/>
  <c r="K101" i="14"/>
  <c r="O101" i="14"/>
  <c r="Q101" i="14"/>
  <c r="V101" i="14"/>
  <c r="I102" i="14"/>
  <c r="K102" i="14"/>
  <c r="Q102" i="14"/>
  <c r="G103" i="14"/>
  <c r="G102" i="14" s="1"/>
  <c r="I103" i="14"/>
  <c r="K103" i="14"/>
  <c r="M103" i="14"/>
  <c r="M102" i="14" s="1"/>
  <c r="O103" i="14"/>
  <c r="O102" i="14" s="1"/>
  <c r="Q103" i="14"/>
  <c r="V103" i="14"/>
  <c r="V102" i="14" s="1"/>
  <c r="O105" i="14"/>
  <c r="G106" i="14"/>
  <c r="I106" i="14"/>
  <c r="K106" i="14"/>
  <c r="K105" i="14" s="1"/>
  <c r="M106" i="14"/>
  <c r="O106" i="14"/>
  <c r="Q106" i="14"/>
  <c r="Q105" i="14" s="1"/>
  <c r="V106" i="14"/>
  <c r="V105" i="14" s="1"/>
  <c r="G108" i="14"/>
  <c r="I108" i="14"/>
  <c r="K108" i="14"/>
  <c r="M108" i="14"/>
  <c r="O108" i="14"/>
  <c r="Q108" i="14"/>
  <c r="V108" i="14"/>
  <c r="G110" i="14"/>
  <c r="I110" i="14"/>
  <c r="K110" i="14"/>
  <c r="M110" i="14"/>
  <c r="O110" i="14"/>
  <c r="Q110" i="14"/>
  <c r="V110" i="14"/>
  <c r="G112" i="14"/>
  <c r="M112" i="14" s="1"/>
  <c r="I112" i="14"/>
  <c r="K112" i="14"/>
  <c r="O112" i="14"/>
  <c r="Q112" i="14"/>
  <c r="V112" i="14"/>
  <c r="G113" i="14"/>
  <c r="M113" i="14" s="1"/>
  <c r="I113" i="14"/>
  <c r="I105" i="14" s="1"/>
  <c r="K113" i="14"/>
  <c r="O113" i="14"/>
  <c r="Q113" i="14"/>
  <c r="V113" i="14"/>
  <c r="G114" i="14"/>
  <c r="M114" i="14" s="1"/>
  <c r="I114" i="14"/>
  <c r="K114" i="14"/>
  <c r="O114" i="14"/>
  <c r="Q114" i="14"/>
  <c r="V114" i="14"/>
  <c r="G115" i="14"/>
  <c r="I115" i="14"/>
  <c r="K115" i="14"/>
  <c r="M115" i="14"/>
  <c r="O115" i="14"/>
  <c r="Q115" i="14"/>
  <c r="V115" i="14"/>
  <c r="G116" i="14"/>
  <c r="I116" i="14"/>
  <c r="M116" i="14"/>
  <c r="O116" i="14"/>
  <c r="G117" i="14"/>
  <c r="I117" i="14"/>
  <c r="K117" i="14"/>
  <c r="K116" i="14" s="1"/>
  <c r="M117" i="14"/>
  <c r="O117" i="14"/>
  <c r="Q117" i="14"/>
  <c r="Q116" i="14" s="1"/>
  <c r="V117" i="14"/>
  <c r="V116" i="14" s="1"/>
  <c r="G119" i="14"/>
  <c r="K119" i="14"/>
  <c r="M119" i="14"/>
  <c r="Q119" i="14"/>
  <c r="V119" i="14"/>
  <c r="G120" i="14"/>
  <c r="I120" i="14"/>
  <c r="I119" i="14" s="1"/>
  <c r="K120" i="14"/>
  <c r="M120" i="14"/>
  <c r="O120" i="14"/>
  <c r="O119" i="14" s="1"/>
  <c r="Q120" i="14"/>
  <c r="V120" i="14"/>
  <c r="G121" i="14"/>
  <c r="K121" i="14"/>
  <c r="O121" i="14"/>
  <c r="Q121" i="14"/>
  <c r="G122" i="14"/>
  <c r="M122" i="14" s="1"/>
  <c r="M121" i="14" s="1"/>
  <c r="I122" i="14"/>
  <c r="I121" i="14" s="1"/>
  <c r="K122" i="14"/>
  <c r="O122" i="14"/>
  <c r="Q122" i="14"/>
  <c r="V122" i="14"/>
  <c r="V121" i="14" s="1"/>
  <c r="I125" i="14"/>
  <c r="K125" i="14"/>
  <c r="Q125" i="14"/>
  <c r="V125" i="14"/>
  <c r="G126" i="14"/>
  <c r="G125" i="14" s="1"/>
  <c r="I126" i="14"/>
  <c r="K126" i="14"/>
  <c r="M126" i="14"/>
  <c r="M125" i="14" s="1"/>
  <c r="O126" i="14"/>
  <c r="Q126" i="14"/>
  <c r="V126" i="14"/>
  <c r="G127" i="14"/>
  <c r="I127" i="14"/>
  <c r="K127" i="14"/>
  <c r="M127" i="14"/>
  <c r="O127" i="14"/>
  <c r="O125" i="14" s="1"/>
  <c r="Q127" i="14"/>
  <c r="V127" i="14"/>
  <c r="AE130" i="14"/>
  <c r="G80" i="13"/>
  <c r="BA66" i="13"/>
  <c r="BA60" i="13"/>
  <c r="BA31" i="13"/>
  <c r="BA22" i="13"/>
  <c r="BA18" i="13"/>
  <c r="BA15" i="13"/>
  <c r="BA13" i="13"/>
  <c r="G8" i="13"/>
  <c r="G9" i="13"/>
  <c r="M9" i="13" s="1"/>
  <c r="I9" i="13"/>
  <c r="I8" i="13" s="1"/>
  <c r="K9" i="13"/>
  <c r="K8" i="13" s="1"/>
  <c r="O9" i="13"/>
  <c r="O8" i="13" s="1"/>
  <c r="Q9" i="13"/>
  <c r="V9" i="13"/>
  <c r="V8" i="13" s="1"/>
  <c r="G12" i="13"/>
  <c r="M12" i="13" s="1"/>
  <c r="I12" i="13"/>
  <c r="K12" i="13"/>
  <c r="O12" i="13"/>
  <c r="Q12" i="13"/>
  <c r="Q8" i="13" s="1"/>
  <c r="V12" i="13"/>
  <c r="G14" i="13"/>
  <c r="I14" i="13"/>
  <c r="K14" i="13"/>
  <c r="M14" i="13"/>
  <c r="O14" i="13"/>
  <c r="Q14" i="13"/>
  <c r="V14" i="13"/>
  <c r="G17" i="13"/>
  <c r="M17" i="13" s="1"/>
  <c r="I17" i="13"/>
  <c r="K17" i="13"/>
  <c r="O17" i="13"/>
  <c r="Q17" i="13"/>
  <c r="V17" i="13"/>
  <c r="G20" i="13"/>
  <c r="Q20" i="13"/>
  <c r="G21" i="13"/>
  <c r="I21" i="13"/>
  <c r="I20" i="13" s="1"/>
  <c r="K21" i="13"/>
  <c r="K20" i="13" s="1"/>
  <c r="M21" i="13"/>
  <c r="M20" i="13" s="1"/>
  <c r="O21" i="13"/>
  <c r="O20" i="13" s="1"/>
  <c r="Q21" i="13"/>
  <c r="V21" i="13"/>
  <c r="V20" i="13" s="1"/>
  <c r="G24" i="13"/>
  <c r="I24" i="13"/>
  <c r="K24" i="13"/>
  <c r="M24" i="13"/>
  <c r="O24" i="13"/>
  <c r="Q24" i="13"/>
  <c r="V24" i="13"/>
  <c r="G25" i="13"/>
  <c r="G26" i="13"/>
  <c r="I26" i="13"/>
  <c r="I25" i="13" s="1"/>
  <c r="K26" i="13"/>
  <c r="K25" i="13" s="1"/>
  <c r="M26" i="13"/>
  <c r="O26" i="13"/>
  <c r="O25" i="13" s="1"/>
  <c r="Q26" i="13"/>
  <c r="Q25" i="13" s="1"/>
  <c r="V26" i="13"/>
  <c r="V25" i="13" s="1"/>
  <c r="G30" i="13"/>
  <c r="M30" i="13" s="1"/>
  <c r="I30" i="13"/>
  <c r="K30" i="13"/>
  <c r="O30" i="13"/>
  <c r="Q30" i="13"/>
  <c r="V30" i="13"/>
  <c r="G33" i="13"/>
  <c r="I33" i="13"/>
  <c r="K33" i="13"/>
  <c r="M33" i="13"/>
  <c r="O33" i="13"/>
  <c r="Q33" i="13"/>
  <c r="V33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V40" i="13"/>
  <c r="G41" i="13"/>
  <c r="I41" i="13"/>
  <c r="K41" i="13"/>
  <c r="K40" i="13" s="1"/>
  <c r="M41" i="13"/>
  <c r="O41" i="13"/>
  <c r="O40" i="13" s="1"/>
  <c r="Q41" i="13"/>
  <c r="Q40" i="13" s="1"/>
  <c r="V41" i="13"/>
  <c r="G44" i="13"/>
  <c r="AF80" i="13" s="1"/>
  <c r="I44" i="13"/>
  <c r="K44" i="13"/>
  <c r="O44" i="13"/>
  <c r="Q44" i="13"/>
  <c r="V44" i="13"/>
  <c r="G47" i="13"/>
  <c r="I47" i="13"/>
  <c r="I40" i="13" s="1"/>
  <c r="K47" i="13"/>
  <c r="M47" i="13"/>
  <c r="O47" i="13"/>
  <c r="Q47" i="13"/>
  <c r="V47" i="13"/>
  <c r="K49" i="13"/>
  <c r="G50" i="13"/>
  <c r="I50" i="13"/>
  <c r="I49" i="13" s="1"/>
  <c r="K50" i="13"/>
  <c r="M50" i="13"/>
  <c r="O50" i="13"/>
  <c r="Q50" i="13"/>
  <c r="V50" i="13"/>
  <c r="V49" i="13" s="1"/>
  <c r="G52" i="13"/>
  <c r="M52" i="13" s="1"/>
  <c r="I52" i="13"/>
  <c r="K52" i="13"/>
  <c r="O52" i="13"/>
  <c r="O49" i="13" s="1"/>
  <c r="Q52" i="13"/>
  <c r="V52" i="13"/>
  <c r="G54" i="13"/>
  <c r="G49" i="13" s="1"/>
  <c r="I54" i="13"/>
  <c r="K54" i="13"/>
  <c r="O54" i="13"/>
  <c r="Q54" i="13"/>
  <c r="Q49" i="13" s="1"/>
  <c r="V54" i="13"/>
  <c r="I55" i="13"/>
  <c r="O55" i="13"/>
  <c r="V55" i="13"/>
  <c r="G56" i="13"/>
  <c r="M56" i="13" s="1"/>
  <c r="I56" i="13"/>
  <c r="K56" i="13"/>
  <c r="K55" i="13" s="1"/>
  <c r="O56" i="13"/>
  <c r="Q56" i="13"/>
  <c r="Q55" i="13" s="1"/>
  <c r="V56" i="13"/>
  <c r="G57" i="13"/>
  <c r="G55" i="13" s="1"/>
  <c r="I57" i="13"/>
  <c r="K57" i="13"/>
  <c r="O57" i="13"/>
  <c r="Q57" i="13"/>
  <c r="V57" i="13"/>
  <c r="G58" i="13"/>
  <c r="I58" i="13"/>
  <c r="O58" i="13"/>
  <c r="G59" i="13"/>
  <c r="M59" i="13" s="1"/>
  <c r="M58" i="13" s="1"/>
  <c r="I59" i="13"/>
  <c r="K59" i="13"/>
  <c r="K58" i="13" s="1"/>
  <c r="O59" i="13"/>
  <c r="Q59" i="13"/>
  <c r="Q58" i="13" s="1"/>
  <c r="V59" i="13"/>
  <c r="V58" i="13" s="1"/>
  <c r="G61" i="13"/>
  <c r="I61" i="13"/>
  <c r="K61" i="13"/>
  <c r="M61" i="13"/>
  <c r="O61" i="13"/>
  <c r="Q61" i="13"/>
  <c r="V61" i="13"/>
  <c r="O62" i="13"/>
  <c r="G63" i="13"/>
  <c r="G62" i="13" s="1"/>
  <c r="I63" i="13"/>
  <c r="I62" i="13" s="1"/>
  <c r="K63" i="13"/>
  <c r="O63" i="13"/>
  <c r="Q63" i="13"/>
  <c r="Q62" i="13" s="1"/>
  <c r="V63" i="13"/>
  <c r="G65" i="13"/>
  <c r="M65" i="13" s="1"/>
  <c r="I65" i="13"/>
  <c r="K65" i="13"/>
  <c r="O65" i="13"/>
  <c r="Q65" i="13"/>
  <c r="V65" i="13"/>
  <c r="V62" i="13" s="1"/>
  <c r="G67" i="13"/>
  <c r="I67" i="13"/>
  <c r="K67" i="13"/>
  <c r="K62" i="13" s="1"/>
  <c r="M67" i="13"/>
  <c r="O67" i="13"/>
  <c r="Q67" i="13"/>
  <c r="V67" i="13"/>
  <c r="G68" i="13"/>
  <c r="G69" i="13"/>
  <c r="I69" i="13"/>
  <c r="I68" i="13" s="1"/>
  <c r="K69" i="13"/>
  <c r="M69" i="13"/>
  <c r="O69" i="13"/>
  <c r="O68" i="13" s="1"/>
  <c r="Q69" i="13"/>
  <c r="Q68" i="13" s="1"/>
  <c r="V69" i="13"/>
  <c r="G71" i="13"/>
  <c r="M71" i="13" s="1"/>
  <c r="M68" i="13" s="1"/>
  <c r="I71" i="13"/>
  <c r="K71" i="13"/>
  <c r="K68" i="13" s="1"/>
  <c r="O71" i="13"/>
  <c r="Q71" i="13"/>
  <c r="V71" i="13"/>
  <c r="G73" i="13"/>
  <c r="I73" i="13"/>
  <c r="K73" i="13"/>
  <c r="M73" i="13"/>
  <c r="O73" i="13"/>
  <c r="Q73" i="13"/>
  <c r="V73" i="13"/>
  <c r="V68" i="13" s="1"/>
  <c r="G74" i="13"/>
  <c r="I74" i="13"/>
  <c r="K74" i="13"/>
  <c r="M74" i="13"/>
  <c r="O74" i="13"/>
  <c r="Q74" i="13"/>
  <c r="V74" i="13"/>
  <c r="G75" i="13"/>
  <c r="O75" i="13"/>
  <c r="Q75" i="13"/>
  <c r="G76" i="13"/>
  <c r="M76" i="13" s="1"/>
  <c r="M75" i="13" s="1"/>
  <c r="I76" i="13"/>
  <c r="I75" i="13" s="1"/>
  <c r="K76" i="13"/>
  <c r="K75" i="13" s="1"/>
  <c r="O76" i="13"/>
  <c r="Q76" i="13"/>
  <c r="V76" i="13"/>
  <c r="V75" i="13" s="1"/>
  <c r="AE80" i="13"/>
  <c r="G20" i="12"/>
  <c r="BA18" i="12"/>
  <c r="BA16" i="12"/>
  <c r="BA13" i="12"/>
  <c r="BA11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V14" i="12"/>
  <c r="G15" i="12"/>
  <c r="I15" i="12"/>
  <c r="I14" i="12" s="1"/>
  <c r="K15" i="12"/>
  <c r="K14" i="12" s="1"/>
  <c r="M15" i="12"/>
  <c r="O15" i="12"/>
  <c r="O14" i="12" s="1"/>
  <c r="Q15" i="12"/>
  <c r="Q14" i="12" s="1"/>
  <c r="V15" i="12"/>
  <c r="G17" i="12"/>
  <c r="M17" i="12" s="1"/>
  <c r="M14" i="12" s="1"/>
  <c r="I17" i="12"/>
  <c r="K17" i="12"/>
  <c r="O17" i="12"/>
  <c r="Q17" i="12"/>
  <c r="V17" i="12"/>
  <c r="AE20" i="12"/>
  <c r="AF20" i="12"/>
  <c r="I20" i="1"/>
  <c r="I19" i="1"/>
  <c r="I18" i="1"/>
  <c r="I17" i="1"/>
  <c r="I16" i="1"/>
  <c r="I71" i="1"/>
  <c r="J70" i="1" s="1"/>
  <c r="F46" i="1"/>
  <c r="G46" i="1"/>
  <c r="G25" i="1" s="1"/>
  <c r="A25" i="1" s="1"/>
  <c r="A26" i="1" s="1"/>
  <c r="G2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H46" i="1" s="1"/>
  <c r="J65" i="1" l="1"/>
  <c r="J57" i="1"/>
  <c r="J53" i="1"/>
  <c r="J61" i="1"/>
  <c r="J54" i="1"/>
  <c r="J58" i="1"/>
  <c r="J62" i="1"/>
  <c r="J67" i="1"/>
  <c r="J55" i="1"/>
  <c r="J59" i="1"/>
  <c r="J63" i="1"/>
  <c r="J68" i="1"/>
  <c r="J56" i="1"/>
  <c r="J60" i="1"/>
  <c r="J64" i="1"/>
  <c r="J69" i="1"/>
  <c r="J66" i="1"/>
  <c r="G28" i="1"/>
  <c r="G23" i="1"/>
  <c r="M87" i="14"/>
  <c r="M42" i="14"/>
  <c r="M61" i="14"/>
  <c r="M105" i="14"/>
  <c r="AF130" i="14"/>
  <c r="G105" i="14"/>
  <c r="M82" i="14"/>
  <c r="M81" i="14" s="1"/>
  <c r="M71" i="14"/>
  <c r="M70" i="14" s="1"/>
  <c r="G87" i="14"/>
  <c r="M38" i="14"/>
  <c r="M37" i="14" s="1"/>
  <c r="M25" i="13"/>
  <c r="M8" i="13"/>
  <c r="M63" i="13"/>
  <c r="M62" i="13" s="1"/>
  <c r="M54" i="13"/>
  <c r="M49" i="13" s="1"/>
  <c r="M57" i="13"/>
  <c r="M55" i="13" s="1"/>
  <c r="M44" i="13"/>
  <c r="M40" i="13" s="1"/>
  <c r="G40" i="13"/>
  <c r="I39" i="1"/>
  <c r="I46" i="1" s="1"/>
  <c r="I21" i="1"/>
  <c r="J28" i="1"/>
  <c r="J26" i="1"/>
  <c r="G38" i="1"/>
  <c r="F38" i="1"/>
  <c r="H32" i="1"/>
  <c r="J23" i="1"/>
  <c r="J24" i="1"/>
  <c r="J25" i="1"/>
  <c r="J27" i="1"/>
  <c r="E24" i="1"/>
  <c r="E26" i="1"/>
  <c r="J71" i="1" l="1"/>
  <c r="A23" i="1"/>
  <c r="A24" i="1" s="1"/>
  <c r="G24" i="1" s="1"/>
  <c r="A27" i="1" s="1"/>
  <c r="A29" i="1" s="1"/>
  <c r="G29" i="1" s="1"/>
  <c r="G27" i="1" s="1"/>
  <c r="J43" i="1"/>
  <c r="J40" i="1"/>
  <c r="J44" i="1"/>
  <c r="J45" i="1"/>
  <c r="J42" i="1"/>
  <c r="J39" i="1"/>
  <c r="J46" i="1" s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4909B9D4-B24C-4E4C-932E-CEE3E47647A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432B400-853D-42F2-8434-3478EDBFEDB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885FD663-A382-428B-B299-6E2D2206DCC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AA73E38-2B48-4BA3-AF0D-F7335D98C69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0A73E981-C00B-4BA2-8BB1-831EC2262D9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79A7DAD-81D2-40B3-9D0D-3230AF257BE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<sst xmlns="http://schemas.openxmlformats.org/spreadsheetml/2006/main" count="1139" uniqueCount="343">
  <si>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</si>
  <si>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</si>
  <si>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</si>
  <si>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</si>
  <si>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</si>
  <si>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</si>
  <si>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</si>
  <si>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</si>
  <si>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</si>
  <si>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</si>
  <si>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</si>
  <si>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</si>
  <si>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</si>
  <si>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</si>
  <si>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</si>
  <si>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</si>
  <si>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</si>
  <si>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</si>
  <si>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</si>
  <si>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</si>
  <si>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</si>
  <si>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</si>
  <si>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</si>
  <si>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</si>
  <si>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</si>
  <si>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</si>
  <si>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</si>
  <si>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</si>
  <si>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</si>
  <si>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</si>
  <si>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</si>
  <si>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</si>
  <si>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</si>
  <si>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</si>
  <si>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</si>
  <si>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</si>
  <si>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</si>
  <si>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</si>
  <si>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</si>
  <si>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</si>
  <si>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</si>
  <si>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</si>
  <si>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</si>
  <si>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</si>
  <si>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49</t>
  </si>
  <si>
    <t>Boskovice, ul. Na Hrázi - Stavební úpravy komunikace</t>
  </si>
  <si>
    <t>Město Boskovice</t>
  </si>
  <si>
    <t>Masarykovo náměstí 4/2</t>
  </si>
  <si>
    <t>Boskovice</t>
  </si>
  <si>
    <t>68001</t>
  </si>
  <si>
    <t>00279978</t>
  </si>
  <si>
    <t>CZ00279978</t>
  </si>
  <si>
    <t>Josef Novák</t>
  </si>
  <si>
    <t>J. Haška 781/6</t>
  </si>
  <si>
    <t>Letovice</t>
  </si>
  <si>
    <t>67961</t>
  </si>
  <si>
    <t>03123154</t>
  </si>
  <si>
    <t>Stavba</t>
  </si>
  <si>
    <t>SO 000</t>
  </si>
  <si>
    <t>Vedlejší rozpočtové náklady</t>
  </si>
  <si>
    <t>01</t>
  </si>
  <si>
    <t>SO 101</t>
  </si>
  <si>
    <t>Stavební úpravy komunikace</t>
  </si>
  <si>
    <t>SO 102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</si>
  <si>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</si>
  <si>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</si>
  <si>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</si>
  <si>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</si>
  <si>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</si>
  <si>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</si>
  <si>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</si>
  <si>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</si>
  <si>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13</t>
  </si>
  <si>
    <t>Hloubené vykopávky</t>
  </si>
  <si>
    <t>16</t>
  </si>
  <si>
    <t>Přemístění výkopku</t>
  </si>
  <si>
    <t>17</t>
  </si>
  <si>
    <t>Konstrukce ze zemin</t>
  </si>
  <si>
    <t>45</t>
  </si>
  <si>
    <t>Podkladní a vedlejší konstrukce</t>
  </si>
  <si>
    <t>56</t>
  </si>
  <si>
    <t>Podkladní vrstvy komunikací a zpevněných ploch</t>
  </si>
  <si>
    <t>57</t>
  </si>
  <si>
    <t>Kryty štěrkových a živičných komunikací</t>
  </si>
  <si>
    <t>59</t>
  </si>
  <si>
    <t>Dlažby a předlažby komunikací</t>
  </si>
  <si>
    <t>8</t>
  </si>
  <si>
    <t>Trubní vedení</t>
  </si>
  <si>
    <t>89</t>
  </si>
  <si>
    <t>Ostatní konstrukce na trubním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</si>
  <si>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</si>
  <si>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</si>
  <si>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</si>
  <si>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</si>
  <si>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</si>
  <si>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</si>
  <si>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</si>
  <si>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</si>
  <si>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</si>
  <si>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</si>
  <si>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</si>
  <si>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</si>
  <si>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</si>
  <si>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</si>
  <si>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</si>
  <si>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</si>
  <si>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</si>
  <si>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</si>
  <si>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</si>
  <si>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</si>
  <si>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</si>
  <si>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</si>
  <si>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</si>
  <si>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</si>
  <si>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</si>
  <si>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</si>
  <si>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</si>
  <si>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</si>
  <si>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</si>
  <si>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</si>
  <si>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</si>
  <si>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</si>
  <si>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</si>
  <si>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</si>
  <si>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</si>
  <si>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</si>
  <si>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</si>
  <si>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</si>
  <si>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</si>
  <si>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</si>
  <si>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005111020R</t>
  </si>
  <si>
    <t>Vytyčení stavby</t>
  </si>
  <si>
    <t>Soubor</t>
  </si>
  <si>
    <t>RTS 18/ I</t>
  </si>
  <si>
    <t>Indiv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</si>
  <si>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</si>
  <si>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</si>
  <si>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</si>
  <si>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</si>
  <si>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</si>
  <si>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</si>
  <si>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</si>
  <si>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</si>
  <si>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</si>
  <si>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</si>
  <si>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</si>
  <si>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</si>
  <si>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</si>
  <si>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Geodetické zaměření rohů stavby, stabilizace bodů a sestavení laviček.</t>
  </si>
  <si>
    <t>END</t>
  </si>
  <si>
    <t>122201109R00</t>
  </si>
  <si>
    <t>Odkopávky a  prokopávky nezapažené v hornině 3_x000D_
 příplatek k cenám za lepivost horniny</t>
  </si>
  <si>
    <t>m3</t>
  </si>
  <si>
    <t>800-1</t>
  </si>
  <si>
    <t>RTS 17/ II</t>
  </si>
  <si>
    <t>POL1_</t>
  </si>
  <si>
    <t>s přehozením výkopku na vzdálenost do 3 m nebo s naložením na dopravní prostředek,</t>
  </si>
  <si>
    <t>SPI</t>
  </si>
  <si>
    <t>350*0,3</t>
  </si>
  <si>
    <t>VV</t>
  </si>
  <si>
    <t>122202202R00</t>
  </si>
  <si>
    <t>Odkopávky a prokopávky pro silnice v hornině 3 přes 100 do 1 000 m3</t>
  </si>
  <si>
    <t>s přemístěním výkopku v příčných profilech na vzdálenost do 15 m nebo s naložením na dopravní prostředek.</t>
  </si>
  <si>
    <t>131201201R00</t>
  </si>
  <si>
    <t>Hloubení zapažených jam a zářezů do 100 m3, v hornině 3, hloubení ručně a strojně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</si>
  <si>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</si>
  <si>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1*1*2*2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</si>
  <si>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</si>
  <si>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</si>
  <si>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</si>
  <si>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40*0,8*1,6</t>
  </si>
  <si>
    <t>162401152R00</t>
  </si>
  <si>
    <t>Vodorovné přemístění výkopku z horniny 5 až 7, na vzdálenost přes 1 500  do 2 000 m</t>
  </si>
  <si>
    <t>po suchu, bez ohledu na druh dopravního prostředku, bez naložení výkopku, avšak se složením bez rozhrnutí,</t>
  </si>
  <si>
    <t>350+4+51,2</t>
  </si>
  <si>
    <t>199000002R00</t>
  </si>
  <si>
    <t>Poplatky za skládku horniny 1- 4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</si>
  <si>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</si>
  <si>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</si>
  <si>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</si>
  <si>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</si>
  <si>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0,4*29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</si>
  <si>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</si>
  <si>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</si>
  <si>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</si>
  <si>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0,256*29</t>
  </si>
  <si>
    <t>181201102R00</t>
  </si>
  <si>
    <t>Úprava pláně v násypech v hornině 1 až 4, se zhutněním</t>
  </si>
  <si>
    <t>m2</t>
  </si>
  <si>
    <t>vyrovnání výškových rozdílů, plochy vodorovné a plochy do sklonu 1 : 5,</t>
  </si>
  <si>
    <t>1020*1,4</t>
  </si>
  <si>
    <t>583314004R</t>
  </si>
  <si>
    <t>kamenivo přírodní těžené frakce 4,0 až 8,0 mm; třída B; Jihomoravský kraj</t>
  </si>
  <si>
    <t>t</t>
  </si>
  <si>
    <t>SPCM</t>
  </si>
  <si>
    <t>POL3_</t>
  </si>
  <si>
    <t>11,6*1,6*1,01</t>
  </si>
  <si>
    <t>58337345R</t>
  </si>
  <si>
    <t>štěrkopísek frakce 0,0 až 32,0 mm; třída C</t>
  </si>
  <si>
    <t>7,424*1,6*1,01</t>
  </si>
  <si>
    <t>451541111R00</t>
  </si>
  <si>
    <t>Lože pod potrubí, stoky a drobné objekty ze štěrkodrtě 0÷63 mm</t>
  </si>
  <si>
    <t>827-1</t>
  </si>
  <si>
    <t>v otevřeném výkopu,</t>
  </si>
  <si>
    <t>451572111R00</t>
  </si>
  <si>
    <t>Lože pod potrubí, stoky a drobné objekty z kameniva drobného těženého 0÷4 mm</t>
  </si>
  <si>
    <t>40*0,1*0,8</t>
  </si>
  <si>
    <t>583312004R</t>
  </si>
  <si>
    <t>kamenivo přírodní těžené frakce 0,0 až 4,0 mm; třída B; Jihomoravský kraj</t>
  </si>
  <si>
    <t>3,2*1,6*1,01</t>
  </si>
  <si>
    <t>564861111R00</t>
  </si>
  <si>
    <t>Podklad ze štěrkodrti s rozprostřením a zhutněním frakce 0-63 mm, tloušťka po zhutnění 200 mm</t>
  </si>
  <si>
    <t>822-1</t>
  </si>
  <si>
    <t>1020*1,2</t>
  </si>
  <si>
    <t>565310011R00</t>
  </si>
  <si>
    <t>Podklad z asfaltového recykllátu tloušťka po zhutnění 50 mm</t>
  </si>
  <si>
    <t>s rozprostřením a zhutněním</t>
  </si>
  <si>
    <t>573191111R00</t>
  </si>
  <si>
    <t>Nátěr infiltrační kationaktivní emulzí v množství 1 kg/m2</t>
  </si>
  <si>
    <t>573211111R00</t>
  </si>
  <si>
    <t>Postřik živičný spojovací bez posypu kamenivem z asfaltu silničního, v množství od 0,5 do 0,7 kg/m2</t>
  </si>
  <si>
    <t>577142112R00</t>
  </si>
  <si>
    <t>Beton asfaltový s rozprostřením a zhutněním v pruhu šířky přes 3 m, ACO 11+ nebo ACO 16+, tloušťky 50 mm, plochy přes 1000 m2</t>
  </si>
  <si>
    <t>596215041R00</t>
  </si>
  <si>
    <t>Kladení zámkové dlažby do drtě tloušťka dlažby 80 mm, tloušťka lože 50 mm</t>
  </si>
  <si>
    <t>s provedením lože z kameniva drceného, s vyplněním spár, s dvojitým hutněním a se smetením přebytečného materiálu na krajnici. S dodáním hmot pro lože a výplň spár.</t>
  </si>
  <si>
    <t>592451170R</t>
  </si>
  <si>
    <t>dlažba betonová dvouvrstvá; obdélník; šedá; l = 200 mm; š = 100 mm; tl. 80,0 mm</t>
  </si>
  <si>
    <t>871313121R00</t>
  </si>
  <si>
    <t>Montáž potrubí z trub z plastů těsněných gumovým kroužkem  DN 150 mm</t>
  </si>
  <si>
    <t>m</t>
  </si>
  <si>
    <t>v otevřeném výkopu ve sklonu do 20 %,</t>
  </si>
  <si>
    <t>894411020RBF</t>
  </si>
  <si>
    <t>Šachty z betonových dílců vpusť uliční z dílců DN 450_x000D_
 s kalovým košem, hloubka 1,64 m, s výtokem DN 200, litinová mříž 500 x 500 mm 40 t</t>
  </si>
  <si>
    <t>kus</t>
  </si>
  <si>
    <t>AP-HSV</t>
  </si>
  <si>
    <t>Součtová</t>
  </si>
  <si>
    <t>POL2_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</si>
  <si>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</si>
  <si>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28611260.AR</t>
  </si>
  <si>
    <t>trubka plastová kanalizační PVC; hladká, s hrdlem; Sn 8 kN/m2; D = 160,0 mm; s = 4,70 mm; l = 1000,0 mm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</si>
  <si>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</si>
  <si>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</si>
  <si>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</si>
  <si>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919731122R00</t>
  </si>
  <si>
    <t>Zarovnání styčné plochy podkladu nebo krytu živičné, tloušťky přes 50 do 100 mm</t>
  </si>
  <si>
    <t>podél vybourané části komunikace nebo zpevněné plochy</t>
  </si>
  <si>
    <t>59217421R</t>
  </si>
  <si>
    <t>obrubník chodníkový materiál beton; l = 1000,0 mm; š = 100,0 mm; h = 250,0 mm; barva šedá</t>
  </si>
  <si>
    <t>59217476R</t>
  </si>
  <si>
    <t>obrubník silniční nájezdový; materiál beton; l = 1000,0 mm; š = 150,0 mm; h = 150,0 mm; barva šedá</t>
  </si>
  <si>
    <t>998225111R00</t>
  </si>
  <si>
    <t>Přesun hmot komunikací a letišť, kryt živičný jakékoliv délky objektu</t>
  </si>
  <si>
    <t>vodorovně do 200 m</t>
  </si>
  <si>
    <t>42,40384+18,03526+680,3808+132,8754+7,9575+0,93584+0,03782+160,918</t>
  </si>
  <si>
    <t>71,4*0,3</t>
  </si>
  <si>
    <t>výpočet civil 3d : 126</t>
  </si>
  <si>
    <t>odpočet asfalt : -210*0,05</t>
  </si>
  <si>
    <t>odpočet kam. drcené : -210*0,21</t>
  </si>
  <si>
    <t>1*1*2*1</t>
  </si>
  <si>
    <t>11*0,8*1,6</t>
  </si>
  <si>
    <t>113106121R00</t>
  </si>
  <si>
    <t>Rozebrání dlažeb, panelů komunikací pro pěší s jakýmkoliv ložem a výplní spár_x000D_
 z betonových nebo kameninových dlaždic nebo tvarovek</t>
  </si>
  <si>
    <t>s přemístěním hmot na skládku na vzdálenost do 3 m nebo s naložením na dopravní prostředek</t>
  </si>
  <si>
    <t>odtsrabnění stáv. dlažby : 5</t>
  </si>
  <si>
    <t>předláždění : 44</t>
  </si>
  <si>
    <t>113108405R00</t>
  </si>
  <si>
    <t>Odstranění podkladů nebo krytů živičných, v ploše jednotlivě nad 50 m2, tloušťka vrstvy 50 mm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</si>
  <si>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</si>
  <si>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</si>
  <si>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</si>
  <si>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19+25+51</t>
  </si>
  <si>
    <t>113107521R00</t>
  </si>
  <si>
    <t>Odstranění podkladu pl. 50 m2,kam.drcené tl.21 cm</t>
  </si>
  <si>
    <t>POL1_0</t>
  </si>
  <si>
    <t>131101110R00</t>
  </si>
  <si>
    <t>Hloubení nezapažených jam a zářezů do 50 m3, v hornině 1-2,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</si>
  <si>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</si>
  <si>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hloubení jámy pro uliční vpusť : 1*1*2</t>
  </si>
  <si>
    <t>162401102R00</t>
  </si>
  <si>
    <t>Vodorovné přemístění výkopku z horniny 1 až 4, na vzdálenost přes 1 500  do 2 000 m</t>
  </si>
  <si>
    <t>71,4-6,455</t>
  </si>
  <si>
    <t>167101102R00</t>
  </si>
  <si>
    <t>Nakládání, skládání, překládání neulehlého výkopku nakládání výkopku_x000D_
 přes 100 m3, z horniny 1 až 4</t>
  </si>
  <si>
    <t>zásyp za obrubou : 0,125*51,64</t>
  </si>
  <si>
    <t>171101101R00</t>
  </si>
  <si>
    <t>Uložení sypaniny do násypů zhutněných s uzavřením povrchu násypu z hornin soudržných s předepsanou mírou zhutnění v procentech výsledků zkoušek Proctor-Standard							_x000D_
							_x000D_
 na 95 % PS</t>
  </si>
  <si>
    <t>s rozprostřením sypaniny ve vrstvách a s hrubým urovnáním,</t>
  </si>
  <si>
    <t>0,4*11</t>
  </si>
  <si>
    <t>0,256*11</t>
  </si>
  <si>
    <t>235*1,3</t>
  </si>
  <si>
    <t>4,4*1,6*1,01</t>
  </si>
  <si>
    <t>2,816*1,6*1,01</t>
  </si>
  <si>
    <t>11*0,1*0,8</t>
  </si>
  <si>
    <t>0,88*1,6*1,01</t>
  </si>
  <si>
    <t>564851111RT2</t>
  </si>
  <si>
    <t>Podklad ze štěrkodrti s rozprostřením a zhutněním frakce 0-32 mm, tloušťka po zhutnění 150 mm</t>
  </si>
  <si>
    <t>235*1,1</t>
  </si>
  <si>
    <t>564851111RT4</t>
  </si>
  <si>
    <t>Podklad ze štěrkodrti s rozprostřením a zhutněním frakce 0-63 mm, tloušťka po zhutnění 150 mm</t>
  </si>
  <si>
    <t>235*1,2</t>
  </si>
  <si>
    <t>565131211R00</t>
  </si>
  <si>
    <t>Podklad z kameniva obaleného asfaltem ACP 16+, v pruhu šířky přes 3 m, třídy 1, tloušťka po zhutnění 50 mm</t>
  </si>
  <si>
    <t>577132111R00</t>
  </si>
  <si>
    <t>Beton asfaltový s rozprostřením a zhutněním v pruhu šířky přes 3 m, ACO 11+, tloušťky 40 mm, plochy přes 1000 m2</t>
  </si>
  <si>
    <t>kladení nové dlažba : 20</t>
  </si>
  <si>
    <t>877313123R00</t>
  </si>
  <si>
    <t>Montáž tvarovek na potrubí z trub z plastů těsněných gumovým kroužkem jednoosých DN 150 mm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</si>
  <si>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</si>
  <si>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</si>
  <si>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</si>
  <si>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899332111R00</t>
  </si>
  <si>
    <t>Výšková úprava uličního vstupu nebo vpustě do 20 cm snížením poklopu</t>
  </si>
  <si>
    <t>025-JN</t>
  </si>
  <si>
    <t>Napojení do stávající kanalizace</t>
  </si>
  <si>
    <t>kompl</t>
  </si>
  <si>
    <t>Vlastní</t>
  </si>
  <si>
    <t>Do položky je nutno dále započítat zrušení (odstranění ) stávající uliční vpusti.</t>
  </si>
  <si>
    <t>28650661R</t>
  </si>
  <si>
    <t>koleno PVC-U; 45,0 °; D = 160,0 mm; hladké, s 1 hrdlem</t>
  </si>
  <si>
    <t>894431111RA0</t>
  </si>
  <si>
    <t>Šachty plastové plastové šachty z dílců D 315 mm, dno přímé, D 110 mm, délka šachtové roury 1,25 m, poklop litina 12,5 t</t>
  </si>
  <si>
    <t>Plastové dno, šachta z korugované trouby, těsnění, šachtová roura teleskopická, čtvercový rám do teleskopické trouby, poklop litinový.</t>
  </si>
  <si>
    <t>914001111R00</t>
  </si>
  <si>
    <t xml:space="preserve">Osazení a montáž svislých dopravních značek sloupek, do betonového základu,  </t>
  </si>
  <si>
    <t>Demontáž stávajícího svislého dopravního zančení během stavby.</t>
  </si>
  <si>
    <t>59217480R</t>
  </si>
  <si>
    <t>Obrubník silniční přechodový L 1000/150/150-250</t>
  </si>
  <si>
    <t>POL3_0</t>
  </si>
  <si>
    <t>59217481R</t>
  </si>
  <si>
    <t>Obrubník silniční přechodový P 1000/150/150-250</t>
  </si>
  <si>
    <t>966006215R00</t>
  </si>
  <si>
    <t>Odstranění svislých dopr. značek včetně demontáže sloupků z AL patek</t>
  </si>
  <si>
    <t>s odklizením materiálu na skládku na vzdálenost do 20 m nebo s naložením na dopravní prostředek</t>
  </si>
  <si>
    <t>979990112R00</t>
  </si>
  <si>
    <t xml:space="preserve">Poplatek za skládku obalovaný asfalt </t>
  </si>
  <si>
    <t>801-3</t>
  </si>
  <si>
    <t>6,49276+235,3807+24,5199+9,3882+2,03437+0,03782+33,457</t>
  </si>
  <si>
    <t>979084213R00</t>
  </si>
  <si>
    <t>Vodorovná doprava vybouraných hmot po suchu bez naložení, ale se složením na vzdálenost do 1 km</t>
  </si>
  <si>
    <t>979990103R00</t>
  </si>
  <si>
    <t>Poplatek za skládku beton do 30x30 cm</t>
  </si>
  <si>
    <t>146,6-23,1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</si>
</sst>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aWaG+cxabgvO8kFqMeJ/U7knyCmGy2PPx57OtrxnCv8Z7V2VyfxjOCIxRlkdhL2gT8P3Q/wWOJQLl0N/TD3Ucg==" saltValue="/X6Dqa7Pctk7lbw/wE0M6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87" t="s">
        <v>41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1" t="s">
        <v>22</v>
      </c>
      <c r="C2" s="102"/>
      <c r="D2" s="103" t="s">
        <v>44</v>
      </c>
      <c r="E2" s="104" t="s">
        <v>45</v>
      </c>
      <c r="F2" s="105"/>
      <c r="G2" s="105"/>
      <c r="H2" s="105"/>
      <c r="I2" s="105"/>
      <c r="J2" s="106"/>
      <c r="O2" s="2"/>
    </row>
    <row r="3" spans="1:15" ht="27" hidden="1" customHeight="1" x14ac:dyDescent="0.2">
      <c r="A3" s="3"/>
      <c r="B3" s="107"/>
      <c r="C3" s="102"/>
      <c r="D3" s="108"/>
      <c r="E3" s="109"/>
      <c r="F3" s="110"/>
      <c r="G3" s="110"/>
      <c r="H3" s="110"/>
      <c r="I3" s="110"/>
      <c r="J3" s="111"/>
    </row>
    <row r="4" spans="1:15" ht="23.25" customHeight="1" x14ac:dyDescent="0.2">
      <c r="A4" s="3"/>
      <c r="B4" s="112"/>
      <c r="C4" s="113"/>
      <c r="D4" s="114"/>
      <c r="E4" s="115"/>
      <c r="F4" s="115"/>
      <c r="G4" s="115"/>
      <c r="H4" s="115"/>
      <c r="I4" s="115"/>
      <c r="J4" s="116"/>
    </row>
    <row r="5" spans="1:15" ht="24" customHeight="1" x14ac:dyDescent="0.2">
      <c r="A5" s="3"/>
      <c r="B5" s="42" t="s">
        <v>42</v>
      </c>
      <c r="C5" s="4"/>
      <c r="D5" s="117" t="s">
        <v>46</v>
      </c>
      <c r="E5" s="24"/>
      <c r="F5" s="24"/>
      <c r="G5" s="24"/>
      <c r="H5" s="26" t="s">
        <v>40</v>
      </c>
      <c r="I5" s="117" t="s">
        <v>50</v>
      </c>
      <c r="J5" s="10"/>
    </row>
    <row r="6" spans="1:15" ht="15.75" customHeight="1" x14ac:dyDescent="0.2">
      <c r="A6" s="3"/>
      <c r="B6" s="37"/>
      <c r="C6" s="24"/>
      <c r="D6" s="117" t="s">
        <v>47</v>
      </c>
      <c r="E6" s="24"/>
      <c r="F6" s="24"/>
      <c r="G6" s="24"/>
      <c r="H6" s="26" t="s">
        <v>34</v>
      </c>
      <c r="I6" s="117" t="s">
        <v>51</v>
      </c>
      <c r="J6" s="10"/>
    </row>
    <row r="7" spans="1:15" ht="15.75" customHeight="1" x14ac:dyDescent="0.2">
      <c r="A7" s="3"/>
      <c r="B7" s="38"/>
      <c r="C7" s="25"/>
      <c r="D7" s="119" t="s">
        <v>49</v>
      </c>
      <c r="E7" s="118" t="s">
        <v>48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120" t="s">
        <v>52</v>
      </c>
      <c r="E8" s="4"/>
      <c r="F8" s="4"/>
      <c r="G8" s="41"/>
      <c r="H8" s="26" t="s">
        <v>40</v>
      </c>
      <c r="I8" s="117" t="s">
        <v>56</v>
      </c>
      <c r="J8" s="10"/>
    </row>
    <row r="9" spans="1:15" ht="15.75" hidden="1" customHeight="1" x14ac:dyDescent="0.2">
      <c r="A9" s="3"/>
      <c r="B9" s="3"/>
      <c r="C9" s="4"/>
      <c r="D9" s="120" t="s">
        <v>53</v>
      </c>
      <c r="E9" s="4"/>
      <c r="F9" s="4"/>
      <c r="G9" s="41"/>
      <c r="H9" s="26" t="s">
        <v>34</v>
      </c>
      <c r="I9" s="30"/>
      <c r="J9" s="10"/>
    </row>
    <row r="10" spans="1:15" ht="15.75" hidden="1" customHeight="1" x14ac:dyDescent="0.2">
      <c r="A10" s="3"/>
      <c r="B10" s="47"/>
      <c r="C10" s="25"/>
      <c r="D10" s="122" t="s">
        <v>55</v>
      </c>
      <c r="E10" s="121" t="s">
        <v>54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123"/>
      <c r="E11" s="123"/>
      <c r="F11" s="123"/>
      <c r="G11" s="123"/>
      <c r="H11" s="26" t="s">
        <v>40</v>
      </c>
      <c r="I11" s="128"/>
      <c r="J11" s="10"/>
    </row>
    <row r="12" spans="1:15" ht="15.75" customHeight="1" x14ac:dyDescent="0.2">
      <c r="A12" s="3"/>
      <c r="B12" s="37"/>
      <c r="C12" s="24"/>
      <c r="D12" s="124"/>
      <c r="E12" s="124"/>
      <c r="F12" s="124"/>
      <c r="G12" s="124"/>
      <c r="H12" s="26" t="s">
        <v>34</v>
      </c>
      <c r="I12" s="128"/>
      <c r="J12" s="10"/>
    </row>
    <row r="13" spans="1:15" ht="15.75" customHeight="1" x14ac:dyDescent="0.2">
      <c r="A13" s="3"/>
      <c r="B13" s="38"/>
      <c r="C13" s="25"/>
      <c r="D13" s="127"/>
      <c r="E13" s="125"/>
      <c r="F13" s="126"/>
      <c r="G13" s="126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93"/>
      <c r="F15" s="93"/>
      <c r="G15" s="94"/>
      <c r="H15" s="94"/>
      <c r="I15" s="94" t="s">
        <v>29</v>
      </c>
      <c r="J15" s="95"/>
    </row>
    <row r="16" spans="1:15" ht="23.25" customHeight="1" x14ac:dyDescent="0.2">
      <c r="A16" s="191" t="s">
        <v>24</v>
      </c>
      <c r="B16" s="52" t="s">
        <v>24</v>
      </c>
      <c r="C16" s="53"/>
      <c r="D16" s="54"/>
      <c r="E16" s="80"/>
      <c r="F16" s="81"/>
      <c r="G16" s="80"/>
      <c r="H16" s="81"/>
      <c r="I16" s="80">
        <f>SUMIF(F53:F70,A16,I53:I70)+SUMIF(F53:F70,"PSU",I53:I70)</f>
        <v>0</v>
      </c>
      <c r="J16" s="82"/>
    </row>
    <row r="17" spans="1:10" ht="23.25" customHeight="1" x14ac:dyDescent="0.2">
      <c r="A17" s="191" t="s">
        <v>25</v>
      </c>
      <c r="B17" s="52" t="s">
        <v>25</v>
      </c>
      <c r="C17" s="53"/>
      <c r="D17" s="54"/>
      <c r="E17" s="80"/>
      <c r="F17" s="81"/>
      <c r="G17" s="80"/>
      <c r="H17" s="81"/>
      <c r="I17" s="80">
        <f>SUMIF(F53:F70,A17,I53:I70)</f>
        <v>0</v>
      </c>
      <c r="J17" s="82"/>
    </row>
    <row r="18" spans="1:10" ht="23.25" customHeight="1" x14ac:dyDescent="0.2">
      <c r="A18" s="191" t="s">
        <v>26</v>
      </c>
      <c r="B18" s="52" t="s">
        <v>26</v>
      </c>
      <c r="C18" s="53"/>
      <c r="D18" s="54"/>
      <c r="E18" s="80"/>
      <c r="F18" s="81"/>
      <c r="G18" s="80"/>
      <c r="H18" s="81"/>
      <c r="I18" s="80">
        <f>SUMIF(F53:F70,A18,I53:I70)</f>
        <v>0</v>
      </c>
      <c r="J18" s="82"/>
    </row>
    <row r="19" spans="1:10" ht="23.25" customHeight="1" x14ac:dyDescent="0.2">
      <c r="A19" s="191" t="s">
        <v>101</v>
      </c>
      <c r="B19" s="52" t="s">
        <v>27</v>
      </c>
      <c r="C19" s="53"/>
      <c r="D19" s="54"/>
      <c r="E19" s="80"/>
      <c r="F19" s="81"/>
      <c r="G19" s="80"/>
      <c r="H19" s="81"/>
      <c r="I19" s="80">
        <f>SUMIF(F53:F70,A19,I53:I70)</f>
        <v>0</v>
      </c>
      <c r="J19" s="82"/>
    </row>
    <row r="20" spans="1:10" ht="23.25" customHeight="1" x14ac:dyDescent="0.2">
      <c r="A20" s="191" t="s">
        <v>102</v>
      </c>
      <c r="B20" s="52" t="s">
        <v>28</v>
      </c>
      <c r="C20" s="53"/>
      <c r="D20" s="54"/>
      <c r="E20" s="80"/>
      <c r="F20" s="81"/>
      <c r="G20" s="80"/>
      <c r="H20" s="81"/>
      <c r="I20" s="80">
        <f>SUMIF(F53:F70,A20,I53:I70)</f>
        <v>0</v>
      </c>
      <c r="J20" s="82"/>
    </row>
    <row r="21" spans="1:10" ht="23.25" customHeight="1" x14ac:dyDescent="0.2">
      <c r="A21" s="3"/>
      <c r="B21" s="69" t="s">
        <v>29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4" t="s">
        <v>35</v>
      </c>
      <c r="C29" s="170"/>
      <c r="D29" s="170"/>
      <c r="E29" s="170"/>
      <c r="F29" s="170"/>
      <c r="G29" s="171">
        <f>IF(A29&gt;50, ROUNDUP(A27, 0), ROUNDDOWN(A27, 0))</f>
        <v>0</v>
      </c>
      <c r="H29" s="171"/>
      <c r="I29" s="171"/>
      <c r="J29" s="172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43325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 t="s">
        <v>43</v>
      </c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4" t="s">
        <v>16</v>
      </c>
      <c r="C37" s="135"/>
      <c r="D37" s="135"/>
      <c r="E37" s="135"/>
      <c r="F37" s="136"/>
      <c r="G37" s="136"/>
      <c r="H37" s="136"/>
      <c r="I37" s="136"/>
      <c r="J37" s="135"/>
    </row>
    <row r="38" spans="1:10" ht="25.5" customHeight="1" x14ac:dyDescent="0.2">
      <c r="A38" s="133" t="s">
        <v>37</v>
      </c>
      <c r="B38" s="137" t="s">
        <v>17</v>
      </c>
      <c r="C38" s="138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3">
        <v>1</v>
      </c>
      <c r="B39" s="143" t="s">
        <v>57</v>
      </c>
      <c r="C39" s="144"/>
      <c r="D39" s="145"/>
      <c r="E39" s="145"/>
      <c r="F39" s="146">
        <f>'SO 000 01 Pol'!AE20+'SO 101 01 Pol'!AE80+'SO 102 01 Pol'!AE130</f>
        <v>0</v>
      </c>
      <c r="G39" s="147">
        <f>'SO 000 01 Pol'!AF20+'SO 101 01 Pol'!AF80+'SO 102 01 Pol'!AF130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3">
        <v>2</v>
      </c>
      <c r="B40" s="150" t="s">
        <v>58</v>
      </c>
      <c r="C40" s="151" t="s">
        <v>59</v>
      </c>
      <c r="D40" s="152"/>
      <c r="E40" s="152"/>
      <c r="F40" s="153">
        <f>'SO 000 01 Pol'!AE20</f>
        <v>0</v>
      </c>
      <c r="G40" s="154">
        <f>'SO 000 01 Pol'!AF20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3">
        <v>3</v>
      </c>
      <c r="B41" s="156" t="s">
        <v>60</v>
      </c>
      <c r="C41" s="144" t="s">
        <v>59</v>
      </c>
      <c r="D41" s="145"/>
      <c r="E41" s="145"/>
      <c r="F41" s="157">
        <f>'SO 000 01 Pol'!AE20</f>
        <v>0</v>
      </c>
      <c r="G41" s="148">
        <f>'SO 000 01 Pol'!AF20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3">
        <v>2</v>
      </c>
      <c r="B42" s="150" t="s">
        <v>61</v>
      </c>
      <c r="C42" s="151" t="s">
        <v>62</v>
      </c>
      <c r="D42" s="152"/>
      <c r="E42" s="152"/>
      <c r="F42" s="153">
        <f>'SO 101 01 Pol'!AE80</f>
        <v>0</v>
      </c>
      <c r="G42" s="154">
        <f>'SO 101 01 Pol'!AF80</f>
        <v>0</v>
      </c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3">
        <v>3</v>
      </c>
      <c r="B43" s="156" t="s">
        <v>60</v>
      </c>
      <c r="C43" s="144" t="s">
        <v>62</v>
      </c>
      <c r="D43" s="145"/>
      <c r="E43" s="145"/>
      <c r="F43" s="157">
        <f>'SO 101 01 Pol'!AE80</f>
        <v>0</v>
      </c>
      <c r="G43" s="148">
        <f>'SO 101 01 Pol'!AF80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3">
        <v>2</v>
      </c>
      <c r="B44" s="150" t="s">
        <v>63</v>
      </c>
      <c r="C44" s="151" t="s">
        <v>62</v>
      </c>
      <c r="D44" s="152"/>
      <c r="E44" s="152"/>
      <c r="F44" s="153">
        <f>'SO 102 01 Pol'!AE130</f>
        <v>0</v>
      </c>
      <c r="G44" s="154">
        <f>'SO 102 01 Pol'!AF130</f>
        <v>0</v>
      </c>
      <c r="H44" s="154">
        <f>(F44*SazbaDPH1/100)+(G44*SazbaDPH2/100)</f>
        <v>0</v>
      </c>
      <c r="I44" s="154">
        <f>F44+G44+H44</f>
        <v>0</v>
      </c>
      <c r="J44" s="155" t="str">
        <f>IF(CenaCelkemVypocet=0,"",I44/CenaCelkemVypocet*100)</f>
        <v/>
      </c>
    </row>
    <row r="45" spans="1:10" ht="25.5" customHeight="1" x14ac:dyDescent="0.2">
      <c r="A45" s="133">
        <v>3</v>
      </c>
      <c r="B45" s="156" t="s">
        <v>60</v>
      </c>
      <c r="C45" s="144" t="s">
        <v>62</v>
      </c>
      <c r="D45" s="145"/>
      <c r="E45" s="145"/>
      <c r="F45" s="157">
        <f>'SO 102 01 Pol'!AE130</f>
        <v>0</v>
      </c>
      <c r="G45" s="148">
        <f>'SO 102 01 Pol'!AF130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3"/>
      <c r="B46" s="158" t="s">
        <v>64</v>
      </c>
      <c r="C46" s="159"/>
      <c r="D46" s="159"/>
      <c r="E46" s="160"/>
      <c r="F46" s="161">
        <f>SUMIF(A39:A45,"=1",F39:F45)</f>
        <v>0</v>
      </c>
      <c r="G46" s="162">
        <f>SUMIF(A39:A45,"=1",G39:G45)</f>
        <v>0</v>
      </c>
      <c r="H46" s="162">
        <f>SUMIF(A39:A45,"=1",H39:H45)</f>
        <v>0</v>
      </c>
      <c r="I46" s="162">
        <f>SUMIF(A39:A45,"=1",I39:I45)</f>
        <v>0</v>
      </c>
      <c r="J46" s="163">
        <f>SUMIF(A39:A45,"=1",J39:J45)</f>
        <v>0</v>
      </c>
    </row>
    <row r="50" spans="1:10" ht="15.75" x14ac:dyDescent="0.25">
      <c r="B50" s="173" t="s">
        <v>66</v>
      </c>
    </row>
    <row r="52" spans="1:10" ht="25.5" customHeight="1" x14ac:dyDescent="0.2">
      <c r="A52" s="174"/>
      <c r="B52" s="177" t="s">
        <v>17</v>
      </c>
      <c r="C52" s="177" t="s">
        <v>5</v>
      </c>
      <c r="D52" s="178"/>
      <c r="E52" s="178"/>
      <c r="F52" s="179" t="s">
        <v>67</v>
      </c>
      <c r="G52" s="179"/>
      <c r="H52" s="179"/>
      <c r="I52" s="179" t="s">
        <v>29</v>
      </c>
      <c r="J52" s="179" t="s">
        <v>0</v>
      </c>
    </row>
    <row r="53" spans="1:10" ht="25.5" customHeight="1" x14ac:dyDescent="0.2">
      <c r="A53" s="175"/>
      <c r="B53" s="180" t="s">
        <v>68</v>
      </c>
      <c r="C53" s="181" t="s">
        <v>69</v>
      </c>
      <c r="D53" s="182"/>
      <c r="E53" s="182"/>
      <c r="F53" s="187" t="s">
        <v>24</v>
      </c>
      <c r="G53" s="188"/>
      <c r="H53" s="188"/>
      <c r="I53" s="188">
        <f>'SO 101 01 Pol'!G8+'SO 102 01 Pol'!G8</f>
        <v>0</v>
      </c>
      <c r="J53" s="185" t="str">
        <f>IF(I71=0,"",I53/I71*100)</f>
        <v/>
      </c>
    </row>
    <row r="54" spans="1:10" ht="25.5" customHeight="1" x14ac:dyDescent="0.2">
      <c r="A54" s="175"/>
      <c r="B54" s="180" t="s">
        <v>70</v>
      </c>
      <c r="C54" s="181" t="s">
        <v>71</v>
      </c>
      <c r="D54" s="182"/>
      <c r="E54" s="182"/>
      <c r="F54" s="187" t="s">
        <v>24</v>
      </c>
      <c r="G54" s="188"/>
      <c r="H54" s="188"/>
      <c r="I54" s="188">
        <f>'SO 102 01 Pol'!G23</f>
        <v>0</v>
      </c>
      <c r="J54" s="185" t="str">
        <f>IF(I71=0,"",I54/I71*100)</f>
        <v/>
      </c>
    </row>
    <row r="55" spans="1:10" ht="25.5" customHeight="1" x14ac:dyDescent="0.2">
      <c r="A55" s="175"/>
      <c r="B55" s="180" t="s">
        <v>72</v>
      </c>
      <c r="C55" s="181" t="s">
        <v>73</v>
      </c>
      <c r="D55" s="182"/>
      <c r="E55" s="182"/>
      <c r="F55" s="187" t="s">
        <v>24</v>
      </c>
      <c r="G55" s="188"/>
      <c r="H55" s="188"/>
      <c r="I55" s="188">
        <f>'SO 102 01 Pol'!G33</f>
        <v>0</v>
      </c>
      <c r="J55" s="185" t="str">
        <f>IF(I71=0,"",I55/I71*100)</f>
        <v/>
      </c>
    </row>
    <row r="56" spans="1:10" ht="25.5" customHeight="1" x14ac:dyDescent="0.2">
      <c r="A56" s="175"/>
      <c r="B56" s="180" t="s">
        <v>74</v>
      </c>
      <c r="C56" s="181" t="s">
        <v>75</v>
      </c>
      <c r="D56" s="182"/>
      <c r="E56" s="182"/>
      <c r="F56" s="187" t="s">
        <v>24</v>
      </c>
      <c r="G56" s="188"/>
      <c r="H56" s="188"/>
      <c r="I56" s="188">
        <f>'SO 101 01 Pol'!G20+'SO 102 01 Pol'!G37</f>
        <v>0</v>
      </c>
      <c r="J56" s="185" t="str">
        <f>IF(I71=0,"",I56/I71*100)</f>
        <v/>
      </c>
    </row>
    <row r="57" spans="1:10" ht="25.5" customHeight="1" x14ac:dyDescent="0.2">
      <c r="A57" s="175"/>
      <c r="B57" s="180" t="s">
        <v>76</v>
      </c>
      <c r="C57" s="181" t="s">
        <v>77</v>
      </c>
      <c r="D57" s="182"/>
      <c r="E57" s="182"/>
      <c r="F57" s="187" t="s">
        <v>24</v>
      </c>
      <c r="G57" s="188"/>
      <c r="H57" s="188"/>
      <c r="I57" s="188">
        <f>'SO 101 01 Pol'!G25+'SO 102 01 Pol'!G42</f>
        <v>0</v>
      </c>
      <c r="J57" s="185" t="str">
        <f>IF(I71=0,"",I57/I71*100)</f>
        <v/>
      </c>
    </row>
    <row r="58" spans="1:10" ht="25.5" customHeight="1" x14ac:dyDescent="0.2">
      <c r="A58" s="175"/>
      <c r="B58" s="180" t="s">
        <v>78</v>
      </c>
      <c r="C58" s="181" t="s">
        <v>79</v>
      </c>
      <c r="D58" s="182"/>
      <c r="E58" s="182"/>
      <c r="F58" s="187" t="s">
        <v>24</v>
      </c>
      <c r="G58" s="188"/>
      <c r="H58" s="188"/>
      <c r="I58" s="188">
        <f>'SO 101 01 Pol'!G40+'SO 102 01 Pol'!G61</f>
        <v>0</v>
      </c>
      <c r="J58" s="185" t="str">
        <f>IF(I71=0,"",I58/I71*100)</f>
        <v/>
      </c>
    </row>
    <row r="59" spans="1:10" ht="25.5" customHeight="1" x14ac:dyDescent="0.2">
      <c r="A59" s="175"/>
      <c r="B59" s="180" t="s">
        <v>80</v>
      </c>
      <c r="C59" s="181" t="s">
        <v>81</v>
      </c>
      <c r="D59" s="182"/>
      <c r="E59" s="182"/>
      <c r="F59" s="187" t="s">
        <v>24</v>
      </c>
      <c r="G59" s="188"/>
      <c r="H59" s="188"/>
      <c r="I59" s="188">
        <f>'SO 101 01 Pol'!G49+'SO 102 01 Pol'!G70</f>
        <v>0</v>
      </c>
      <c r="J59" s="185" t="str">
        <f>IF(I71=0,"",I59/I71*100)</f>
        <v/>
      </c>
    </row>
    <row r="60" spans="1:10" ht="25.5" customHeight="1" x14ac:dyDescent="0.2">
      <c r="A60" s="175"/>
      <c r="B60" s="180" t="s">
        <v>82</v>
      </c>
      <c r="C60" s="181" t="s">
        <v>83</v>
      </c>
      <c r="D60" s="182"/>
      <c r="E60" s="182"/>
      <c r="F60" s="187" t="s">
        <v>24</v>
      </c>
      <c r="G60" s="188"/>
      <c r="H60" s="188"/>
      <c r="I60" s="188">
        <f>'SO 101 01 Pol'!G55+'SO 102 01 Pol'!G78</f>
        <v>0</v>
      </c>
      <c r="J60" s="185" t="str">
        <f>IF(I71=0,"",I60/I71*100)</f>
        <v/>
      </c>
    </row>
    <row r="61" spans="1:10" ht="25.5" customHeight="1" x14ac:dyDescent="0.2">
      <c r="A61" s="175"/>
      <c r="B61" s="180" t="s">
        <v>84</v>
      </c>
      <c r="C61" s="181" t="s">
        <v>85</v>
      </c>
      <c r="D61" s="182"/>
      <c r="E61" s="182"/>
      <c r="F61" s="187" t="s">
        <v>24</v>
      </c>
      <c r="G61" s="188"/>
      <c r="H61" s="188"/>
      <c r="I61" s="188">
        <f>'SO 101 01 Pol'!G58+'SO 102 01 Pol'!G81</f>
        <v>0</v>
      </c>
      <c r="J61" s="185" t="str">
        <f>IF(I71=0,"",I61/I71*100)</f>
        <v/>
      </c>
    </row>
    <row r="62" spans="1:10" ht="25.5" customHeight="1" x14ac:dyDescent="0.2">
      <c r="A62" s="175"/>
      <c r="B62" s="180" t="s">
        <v>86</v>
      </c>
      <c r="C62" s="181" t="s">
        <v>87</v>
      </c>
      <c r="D62" s="182"/>
      <c r="E62" s="182"/>
      <c r="F62" s="187" t="s">
        <v>24</v>
      </c>
      <c r="G62" s="188"/>
      <c r="H62" s="188"/>
      <c r="I62" s="188">
        <f>'SO 101 01 Pol'!G62+'SO 102 01 Pol'!G87</f>
        <v>0</v>
      </c>
      <c r="J62" s="185" t="str">
        <f>IF(I71=0,"",I62/I71*100)</f>
        <v/>
      </c>
    </row>
    <row r="63" spans="1:10" ht="25.5" customHeight="1" x14ac:dyDescent="0.2">
      <c r="A63" s="175"/>
      <c r="B63" s="180" t="s">
        <v>88</v>
      </c>
      <c r="C63" s="181" t="s">
        <v>89</v>
      </c>
      <c r="D63" s="182"/>
      <c r="E63" s="182"/>
      <c r="F63" s="187" t="s">
        <v>24</v>
      </c>
      <c r="G63" s="188"/>
      <c r="H63" s="188"/>
      <c r="I63" s="188">
        <f>'SO 102 01 Pol'!G102</f>
        <v>0</v>
      </c>
      <c r="J63" s="185" t="str">
        <f>IF(I71=0,"",I63/I71*100)</f>
        <v/>
      </c>
    </row>
    <row r="64" spans="1:10" ht="25.5" customHeight="1" x14ac:dyDescent="0.2">
      <c r="A64" s="175"/>
      <c r="B64" s="180" t="s">
        <v>90</v>
      </c>
      <c r="C64" s="181" t="s">
        <v>91</v>
      </c>
      <c r="D64" s="182"/>
      <c r="E64" s="182"/>
      <c r="F64" s="187" t="s">
        <v>24</v>
      </c>
      <c r="G64" s="188"/>
      <c r="H64" s="188"/>
      <c r="I64" s="188">
        <f>'SO 101 01 Pol'!G68+'SO 102 01 Pol'!G105</f>
        <v>0</v>
      </c>
      <c r="J64" s="185" t="str">
        <f>IF(I71=0,"",I64/I71*100)</f>
        <v/>
      </c>
    </row>
    <row r="65" spans="1:10" ht="25.5" customHeight="1" x14ac:dyDescent="0.2">
      <c r="A65" s="175"/>
      <c r="B65" s="180" t="s">
        <v>92</v>
      </c>
      <c r="C65" s="181" t="s">
        <v>93</v>
      </c>
      <c r="D65" s="182"/>
      <c r="E65" s="182"/>
      <c r="F65" s="187" t="s">
        <v>24</v>
      </c>
      <c r="G65" s="188"/>
      <c r="H65" s="188"/>
      <c r="I65" s="188">
        <f>'SO 102 01 Pol'!G116</f>
        <v>0</v>
      </c>
      <c r="J65" s="185" t="str">
        <f>IF(I71=0,"",I65/I71*100)</f>
        <v/>
      </c>
    </row>
    <row r="66" spans="1:10" ht="25.5" customHeight="1" x14ac:dyDescent="0.2">
      <c r="A66" s="175"/>
      <c r="B66" s="180" t="s">
        <v>94</v>
      </c>
      <c r="C66" s="181" t="s">
        <v>95</v>
      </c>
      <c r="D66" s="182"/>
      <c r="E66" s="182"/>
      <c r="F66" s="187" t="s">
        <v>24</v>
      </c>
      <c r="G66" s="188"/>
      <c r="H66" s="188"/>
      <c r="I66" s="188">
        <f>'SO 102 01 Pol'!G119</f>
        <v>0</v>
      </c>
      <c r="J66" s="185" t="str">
        <f>IF(I71=0,"",I66/I71*100)</f>
        <v/>
      </c>
    </row>
    <row r="67" spans="1:10" ht="25.5" customHeight="1" x14ac:dyDescent="0.2">
      <c r="A67" s="175"/>
      <c r="B67" s="180" t="s">
        <v>96</v>
      </c>
      <c r="C67" s="181" t="s">
        <v>97</v>
      </c>
      <c r="D67" s="182"/>
      <c r="E67" s="182"/>
      <c r="F67" s="187" t="s">
        <v>24</v>
      </c>
      <c r="G67" s="188"/>
      <c r="H67" s="188"/>
      <c r="I67" s="188">
        <f>'SO 101 01 Pol'!G75+'SO 102 01 Pol'!G121</f>
        <v>0</v>
      </c>
      <c r="J67" s="185" t="str">
        <f>IF(I71=0,"",I67/I71*100)</f>
        <v/>
      </c>
    </row>
    <row r="68" spans="1:10" ht="25.5" customHeight="1" x14ac:dyDescent="0.2">
      <c r="A68" s="175"/>
      <c r="B68" s="180" t="s">
        <v>98</v>
      </c>
      <c r="C68" s="181" t="s">
        <v>99</v>
      </c>
      <c r="D68" s="182"/>
      <c r="E68" s="182"/>
      <c r="F68" s="187" t="s">
        <v>100</v>
      </c>
      <c r="G68" s="188"/>
      <c r="H68" s="188"/>
      <c r="I68" s="188">
        <f>'SO 102 01 Pol'!G125</f>
        <v>0</v>
      </c>
      <c r="J68" s="185" t="str">
        <f>IF(I71=0,"",I68/I71*100)</f>
        <v/>
      </c>
    </row>
    <row r="69" spans="1:10" ht="25.5" customHeight="1" x14ac:dyDescent="0.2">
      <c r="A69" s="175"/>
      <c r="B69" s="180" t="s">
        <v>101</v>
      </c>
      <c r="C69" s="181" t="s">
        <v>27</v>
      </c>
      <c r="D69" s="182"/>
      <c r="E69" s="182"/>
      <c r="F69" s="187" t="s">
        <v>101</v>
      </c>
      <c r="G69" s="188"/>
      <c r="H69" s="188"/>
      <c r="I69" s="188">
        <f>'SO 000 01 Pol'!G8</f>
        <v>0</v>
      </c>
      <c r="J69" s="185" t="str">
        <f>IF(I71=0,"",I69/I71*100)</f>
        <v/>
      </c>
    </row>
    <row r="70" spans="1:10" ht="25.5" customHeight="1" x14ac:dyDescent="0.2">
      <c r="A70" s="175"/>
      <c r="B70" s="180" t="s">
        <v>102</v>
      </c>
      <c r="C70" s="181" t="s">
        <v>28</v>
      </c>
      <c r="D70" s="182"/>
      <c r="E70" s="182"/>
      <c r="F70" s="187" t="s">
        <v>102</v>
      </c>
      <c r="G70" s="188"/>
      <c r="H70" s="188"/>
      <c r="I70" s="188">
        <f>'SO 000 01 Pol'!G14</f>
        <v>0</v>
      </c>
      <c r="J70" s="185" t="str">
        <f>IF(I71=0,"",I70/I71*100)</f>
        <v/>
      </c>
    </row>
    <row r="71" spans="1:10" ht="25.5" customHeight="1" x14ac:dyDescent="0.2">
      <c r="A71" s="176"/>
      <c r="B71" s="183" t="s">
        <v>1</v>
      </c>
      <c r="C71" s="183"/>
      <c r="D71" s="184"/>
      <c r="E71" s="184"/>
      <c r="F71" s="189"/>
      <c r="G71" s="190"/>
      <c r="H71" s="190"/>
      <c r="I71" s="190">
        <f>SUM(I53:I70)</f>
        <v>0</v>
      </c>
      <c r="J71" s="186">
        <f>SUM(J53:J70)</f>
        <v>0</v>
      </c>
    </row>
    <row r="72" spans="1:10" x14ac:dyDescent="0.2">
      <c r="F72" s="131"/>
      <c r="G72" s="130"/>
      <c r="H72" s="131"/>
      <c r="I72" s="130"/>
      <c r="J72" s="132"/>
    </row>
    <row r="73" spans="1:10" x14ac:dyDescent="0.2">
      <c r="F73" s="131"/>
      <c r="G73" s="130"/>
      <c r="H73" s="131"/>
      <c r="I73" s="130"/>
      <c r="J73" s="132"/>
    </row>
    <row r="74" spans="1:10" x14ac:dyDescent="0.2">
      <c r="F74" s="131"/>
      <c r="G74" s="130"/>
      <c r="H74" s="131"/>
      <c r="I74" s="130"/>
      <c r="J74" s="132"/>
    </row>
  </sheetData>
  <sheetProtection algorithmName="SHA-512" hashValue="NRYegBXHrMHhAdob06WcXlajrS1JTHRNrHgtbEXsxvwq91ykW+q1bOm8NUoV/UCCl4viQH6erF7WqvDyQdsf+A==" saltValue="f22svYd8Cn47ZY2p/6W9D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6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7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8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9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algorithmName="SHA-512" hashValue="nvPyB60xRJb7rPfl3P5fT6zg9shK6oPvHFoJzD9uZpd9Lh5Wbo5vAgWewkVH1y+2Jkmyi+3q1xPJwqxSCqNo2w==" saltValue="Z654l8oVv0R/Nk/Zrmh9E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6E574-B85D-413E-B98F-613ABFC92F8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103</v>
      </c>
      <c r="B1" s="193"/>
      <c r="C1" s="193"/>
      <c r="D1" s="193"/>
      <c r="E1" s="193"/>
      <c r="F1" s="193"/>
      <c r="G1" s="193"/>
      <c r="AG1" t="s">
        <v>104</v>
      </c>
    </row>
    <row r="2" spans="1:60" ht="24.95" customHeight="1" x14ac:dyDescent="0.2">
      <c r="A2" s="194" t="s">
        <v>7</v>
      </c>
      <c r="B2" s="72" t="s">
        <v>44</v>
      </c>
      <c r="C2" s="197" t="s">
        <v>45</v>
      </c>
      <c r="D2" s="195"/>
      <c r="E2" s="195"/>
      <c r="F2" s="195"/>
      <c r="G2" s="196"/>
      <c r="AG2" t="s">
        <v>105</v>
      </c>
    </row>
    <row r="3" spans="1:60" ht="24.95" customHeight="1" x14ac:dyDescent="0.2">
      <c r="A3" s="194" t="s">
        <v>8</v>
      </c>
      <c r="B3" s="72" t="s">
        <v>58</v>
      </c>
      <c r="C3" s="197" t="s">
        <v>59</v>
      </c>
      <c r="D3" s="195"/>
      <c r="E3" s="195"/>
      <c r="F3" s="195"/>
      <c r="G3" s="196"/>
      <c r="AC3" s="129" t="s">
        <v>105</v>
      </c>
      <c r="AG3" t="s">
        <v>106</v>
      </c>
    </row>
    <row r="4" spans="1:60" ht="24.95" customHeight="1" x14ac:dyDescent="0.2">
      <c r="A4" s="198" t="s">
        <v>9</v>
      </c>
      <c r="B4" s="199" t="s">
        <v>60</v>
      </c>
      <c r="C4" s="200" t="s">
        <v>59</v>
      </c>
      <c r="D4" s="201"/>
      <c r="E4" s="201"/>
      <c r="F4" s="201"/>
      <c r="G4" s="202"/>
      <c r="AG4" t="s">
        <v>107</v>
      </c>
    </row>
    <row r="5" spans="1:60" x14ac:dyDescent="0.2">
      <c r="D5" s="192"/>
    </row>
    <row r="6" spans="1:60" ht="38.25" x14ac:dyDescent="0.2">
      <c r="A6" s="204" t="s">
        <v>108</v>
      </c>
      <c r="B6" s="206" t="s">
        <v>109</v>
      </c>
      <c r="C6" s="206" t="s">
        <v>110</v>
      </c>
      <c r="D6" s="205" t="s">
        <v>111</v>
      </c>
      <c r="E6" s="204" t="s">
        <v>112</v>
      </c>
      <c r="F6" s="203" t="s">
        <v>113</v>
      </c>
      <c r="G6" s="204" t="s">
        <v>29</v>
      </c>
      <c r="H6" s="207" t="s">
        <v>30</v>
      </c>
      <c r="I6" s="207" t="s">
        <v>114</v>
      </c>
      <c r="J6" s="207" t="s">
        <v>31</v>
      </c>
      <c r="K6" s="207" t="s">
        <v>115</v>
      </c>
      <c r="L6" s="207" t="s">
        <v>116</v>
      </c>
      <c r="M6" s="207" t="s">
        <v>117</v>
      </c>
      <c r="N6" s="207" t="s">
        <v>118</v>
      </c>
      <c r="O6" s="207" t="s">
        <v>119</v>
      </c>
      <c r="P6" s="207" t="s">
        <v>120</v>
      </c>
      <c r="Q6" s="207" t="s">
        <v>121</v>
      </c>
      <c r="R6" s="207" t="s">
        <v>122</v>
      </c>
      <c r="S6" s="207" t="s">
        <v>123</v>
      </c>
      <c r="T6" s="207" t="s">
        <v>124</v>
      </c>
      <c r="U6" s="207" t="s">
        <v>125</v>
      </c>
      <c r="V6" s="207" t="s">
        <v>126</v>
      </c>
      <c r="W6" s="207" t="s">
        <v>127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128</v>
      </c>
      <c r="B8" s="220" t="s">
        <v>101</v>
      </c>
      <c r="C8" s="236" t="s">
        <v>27</v>
      </c>
      <c r="D8" s="221"/>
      <c r="E8" s="222"/>
      <c r="F8" s="223"/>
      <c r="G8" s="223">
        <f>SUMIF(AG9:AG13,"&lt;&gt;NOR",G9:G13)</f>
        <v>0</v>
      </c>
      <c r="H8" s="223"/>
      <c r="I8" s="223">
        <f>SUM(I9:I13)</f>
        <v>0</v>
      </c>
      <c r="J8" s="223"/>
      <c r="K8" s="223">
        <f>SUM(K9:K13)</f>
        <v>0</v>
      </c>
      <c r="L8" s="223"/>
      <c r="M8" s="223">
        <f>SUM(M9:M13)</f>
        <v>0</v>
      </c>
      <c r="N8" s="223"/>
      <c r="O8" s="223">
        <f>SUM(O9:O13)</f>
        <v>0</v>
      </c>
      <c r="P8" s="223"/>
      <c r="Q8" s="223">
        <f>SUM(Q9:Q13)</f>
        <v>0</v>
      </c>
      <c r="R8" s="223"/>
      <c r="S8" s="223"/>
      <c r="T8" s="224"/>
      <c r="U8" s="218"/>
      <c r="V8" s="218">
        <f>SUM(V9:V13)</f>
        <v>0</v>
      </c>
      <c r="W8" s="218"/>
      <c r="AG8" t="s">
        <v>129</v>
      </c>
    </row>
    <row r="9" spans="1:60" outlineLevel="1" x14ac:dyDescent="0.2">
      <c r="A9" s="225">
        <v>1</v>
      </c>
      <c r="B9" s="226" t="s">
        <v>130</v>
      </c>
      <c r="C9" s="237" t="s">
        <v>131</v>
      </c>
      <c r="D9" s="227" t="s">
        <v>132</v>
      </c>
      <c r="E9" s="228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133</v>
      </c>
      <c r="T9" s="231" t="s">
        <v>134</v>
      </c>
      <c r="U9" s="217">
        <v>0</v>
      </c>
      <c r="V9" s="217">
        <f>ROUND(E9*U9,2)</f>
        <v>0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135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38" t="s">
        <v>148</v>
      </c>
      <c r="D10" s="232"/>
      <c r="E10" s="232"/>
      <c r="F10" s="232"/>
      <c r="G10" s="232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136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 x14ac:dyDescent="0.2">
      <c r="A11" s="215"/>
      <c r="B11" s="216"/>
      <c r="C11" s="239" t="s">
        <v>137</v>
      </c>
      <c r="D11" s="234"/>
      <c r="E11" s="234"/>
      <c r="F11" s="234"/>
      <c r="G11" s="234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136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33" t="str">
        <f>C11</f>
        <v>Vyhotovení protokolu o vytyčení stavby se seznamem souřadnic vytyčených bodů a jejich polohopisnými (S-JTSK) a výškopisnými (Bpv) hodnotami.</v>
      </c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25">
        <v>2</v>
      </c>
      <c r="B12" s="226" t="s">
        <v>138</v>
      </c>
      <c r="C12" s="237" t="s">
        <v>139</v>
      </c>
      <c r="D12" s="227" t="s">
        <v>132</v>
      </c>
      <c r="E12" s="228">
        <v>1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133</v>
      </c>
      <c r="T12" s="231" t="s">
        <v>134</v>
      </c>
      <c r="U12" s="217">
        <v>0</v>
      </c>
      <c r="V12" s="217">
        <f>ROUND(E12*U12,2)</f>
        <v>0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135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38" t="s">
        <v>140</v>
      </c>
      <c r="D13" s="232"/>
      <c r="E13" s="232"/>
      <c r="F13" s="232"/>
      <c r="G13" s="232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136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33" t="str">
        <f>C13</f>
        <v>Zaměření a vytýčení stávajících inženýrských sítí v místě stavby z hlediska jejich ochrany při provádění stavby.</v>
      </c>
      <c r="BB13" s="208"/>
      <c r="BC13" s="208"/>
      <c r="BD13" s="208"/>
      <c r="BE13" s="208"/>
      <c r="BF13" s="208"/>
      <c r="BG13" s="208"/>
      <c r="BH13" s="208"/>
    </row>
    <row r="14" spans="1:60" x14ac:dyDescent="0.2">
      <c r="A14" s="219" t="s">
        <v>128</v>
      </c>
      <c r="B14" s="220" t="s">
        <v>102</v>
      </c>
      <c r="C14" s="236" t="s">
        <v>28</v>
      </c>
      <c r="D14" s="221"/>
      <c r="E14" s="222"/>
      <c r="F14" s="223"/>
      <c r="G14" s="223">
        <f>SUMIF(AG15:AG18,"&lt;&gt;NOR",G15:G18)</f>
        <v>0</v>
      </c>
      <c r="H14" s="223"/>
      <c r="I14" s="223">
        <f>SUM(I15:I18)</f>
        <v>0</v>
      </c>
      <c r="J14" s="223"/>
      <c r="K14" s="223">
        <f>SUM(K15:K18)</f>
        <v>0</v>
      </c>
      <c r="L14" s="223"/>
      <c r="M14" s="223">
        <f>SUM(M15:M18)</f>
        <v>0</v>
      </c>
      <c r="N14" s="223"/>
      <c r="O14" s="223">
        <f>SUM(O15:O18)</f>
        <v>0</v>
      </c>
      <c r="P14" s="223"/>
      <c r="Q14" s="223">
        <f>SUM(Q15:Q18)</f>
        <v>0</v>
      </c>
      <c r="R14" s="223"/>
      <c r="S14" s="223"/>
      <c r="T14" s="224"/>
      <c r="U14" s="218"/>
      <c r="V14" s="218">
        <f>SUM(V15:V18)</f>
        <v>0</v>
      </c>
      <c r="W14" s="218"/>
      <c r="AG14" t="s">
        <v>129</v>
      </c>
    </row>
    <row r="15" spans="1:60" outlineLevel="1" x14ac:dyDescent="0.2">
      <c r="A15" s="225">
        <v>3</v>
      </c>
      <c r="B15" s="226" t="s">
        <v>141</v>
      </c>
      <c r="C15" s="237" t="s">
        <v>142</v>
      </c>
      <c r="D15" s="227" t="s">
        <v>132</v>
      </c>
      <c r="E15" s="228">
        <v>1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133</v>
      </c>
      <c r="T15" s="231" t="s">
        <v>134</v>
      </c>
      <c r="U15" s="217">
        <v>0</v>
      </c>
      <c r="V15" s="217">
        <f>ROUND(E15*U15,2)</f>
        <v>0</v>
      </c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135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ht="33.75" outlineLevel="1" x14ac:dyDescent="0.2">
      <c r="A16" s="215"/>
      <c r="B16" s="216"/>
      <c r="C16" s="238" t="s">
        <v>143</v>
      </c>
      <c r="D16" s="232"/>
      <c r="E16" s="232"/>
      <c r="F16" s="232"/>
      <c r="G16" s="232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136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33" t="str">
        <f>C16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25">
        <v>4</v>
      </c>
      <c r="B17" s="226" t="s">
        <v>144</v>
      </c>
      <c r="C17" s="237" t="s">
        <v>145</v>
      </c>
      <c r="D17" s="227" t="s">
        <v>132</v>
      </c>
      <c r="E17" s="228">
        <v>1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133</v>
      </c>
      <c r="T17" s="231" t="s">
        <v>134</v>
      </c>
      <c r="U17" s="217">
        <v>0</v>
      </c>
      <c r="V17" s="217">
        <f>ROUND(E17*U17,2)</f>
        <v>0</v>
      </c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135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38" t="s">
        <v>146</v>
      </c>
      <c r="D18" s="232"/>
      <c r="E18" s="232"/>
      <c r="F18" s="232"/>
      <c r="G18" s="232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136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33" t="str">
        <f>C18</f>
        <v>Náklady na vyhotovení dokumentace skutečného provedení stavby a její předání objednateli v požadované formě a požadovaném počtu.</v>
      </c>
      <c r="BB18" s="208"/>
      <c r="BC18" s="208"/>
      <c r="BD18" s="208"/>
      <c r="BE18" s="208"/>
      <c r="BF18" s="208"/>
      <c r="BG18" s="208"/>
      <c r="BH18" s="208"/>
    </row>
    <row r="19" spans="1:60" x14ac:dyDescent="0.2">
      <c r="A19" s="5"/>
      <c r="B19" s="6"/>
      <c r="C19" s="240"/>
      <c r="D19" s="8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AE19">
        <v>15</v>
      </c>
      <c r="AF19">
        <v>21</v>
      </c>
    </row>
    <row r="20" spans="1:60" x14ac:dyDescent="0.2">
      <c r="A20" s="211"/>
      <c r="B20" s="212" t="s">
        <v>29</v>
      </c>
      <c r="C20" s="241"/>
      <c r="D20" s="213"/>
      <c r="E20" s="214"/>
      <c r="F20" s="214"/>
      <c r="G20" s="235">
        <f>G8+G14</f>
        <v>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f>SUMIF(L7:L18,AE19,G7:G18)</f>
        <v>0</v>
      </c>
      <c r="AF20">
        <f>SUMIF(L7:L18,AF19,G7:G18)</f>
        <v>0</v>
      </c>
      <c r="AG20" t="s">
        <v>147</v>
      </c>
    </row>
    <row r="21" spans="1:60" x14ac:dyDescent="0.2">
      <c r="C21" s="242"/>
      <c r="D21" s="192"/>
      <c r="AG21" t="s">
        <v>149</v>
      </c>
    </row>
    <row r="22" spans="1:60" x14ac:dyDescent="0.2">
      <c r="D22" s="192"/>
    </row>
    <row r="23" spans="1:60" x14ac:dyDescent="0.2">
      <c r="D23" s="192"/>
    </row>
    <row r="24" spans="1:60" x14ac:dyDescent="0.2">
      <c r="D24" s="192"/>
    </row>
    <row r="25" spans="1:60" x14ac:dyDescent="0.2">
      <c r="D25" s="192"/>
    </row>
    <row r="26" spans="1:60" x14ac:dyDescent="0.2">
      <c r="D26" s="192"/>
    </row>
    <row r="27" spans="1:60" x14ac:dyDescent="0.2">
      <c r="D27" s="192"/>
    </row>
    <row r="28" spans="1:60" x14ac:dyDescent="0.2">
      <c r="D28" s="192"/>
    </row>
    <row r="29" spans="1:60" x14ac:dyDescent="0.2">
      <c r="D29" s="192"/>
    </row>
    <row r="30" spans="1:60" x14ac:dyDescent="0.2">
      <c r="D30" s="192"/>
    </row>
    <row r="31" spans="1:60" x14ac:dyDescent="0.2">
      <c r="D31" s="192"/>
    </row>
    <row r="32" spans="1:60" x14ac:dyDescent="0.2">
      <c r="D32" s="192"/>
    </row>
    <row r="33" spans="4:4" x14ac:dyDescent="0.2">
      <c r="D33" s="192"/>
    </row>
    <row r="34" spans="4:4" x14ac:dyDescent="0.2">
      <c r="D34" s="192"/>
    </row>
    <row r="35" spans="4:4" x14ac:dyDescent="0.2">
      <c r="D35" s="192"/>
    </row>
    <row r="36" spans="4:4" x14ac:dyDescent="0.2">
      <c r="D36" s="192"/>
    </row>
    <row r="37" spans="4:4" x14ac:dyDescent="0.2">
      <c r="D37" s="192"/>
    </row>
    <row r="38" spans="4:4" x14ac:dyDescent="0.2">
      <c r="D38" s="192"/>
    </row>
    <row r="39" spans="4:4" x14ac:dyDescent="0.2">
      <c r="D39" s="192"/>
    </row>
    <row r="40" spans="4:4" x14ac:dyDescent="0.2">
      <c r="D40" s="192"/>
    </row>
    <row r="41" spans="4:4" x14ac:dyDescent="0.2">
      <c r="D41" s="192"/>
    </row>
    <row r="42" spans="4:4" x14ac:dyDescent="0.2">
      <c r="D42" s="192"/>
    </row>
    <row r="43" spans="4:4" x14ac:dyDescent="0.2">
      <c r="D43" s="192"/>
    </row>
    <row r="44" spans="4:4" x14ac:dyDescent="0.2">
      <c r="D44" s="192"/>
    </row>
    <row r="45" spans="4:4" x14ac:dyDescent="0.2">
      <c r="D45" s="192"/>
    </row>
    <row r="46" spans="4:4" x14ac:dyDescent="0.2">
      <c r="D46" s="192"/>
    </row>
    <row r="47" spans="4:4" x14ac:dyDescent="0.2">
      <c r="D47" s="192"/>
    </row>
    <row r="48" spans="4:4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zb5tV9V2a72t2yKzudu/9Sr1d5YvMv7VFcrfMhNmc7QoIW9FsPQ1TCwvERBGhlp0oKlosrqNQ6On9mXAuYuvnw==" saltValue="WZpUK5cd8L5W63ZVv/e0cg==" spinCount="100000" sheet="1"/>
  <mergeCells count="9">
    <mergeCell ref="C13:G13"/>
    <mergeCell ref="C16:G16"/>
    <mergeCell ref="C18:G18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2058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59999-D59C-48B9-9A47-9C1425C8AEA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103</v>
      </c>
      <c r="B1" s="193"/>
      <c r="C1" s="193"/>
      <c r="D1" s="193"/>
      <c r="E1" s="193"/>
      <c r="F1" s="193"/>
      <c r="G1" s="193"/>
      <c r="AG1" t="s">
        <v>104</v>
      </c>
    </row>
    <row r="2" spans="1:60" ht="24.95" customHeight="1" x14ac:dyDescent="0.2">
      <c r="A2" s="194" t="s">
        <v>7</v>
      </c>
      <c r="B2" s="72" t="s">
        <v>44</v>
      </c>
      <c r="C2" s="197" t="s">
        <v>45</v>
      </c>
      <c r="D2" s="195"/>
      <c r="E2" s="195"/>
      <c r="F2" s="195"/>
      <c r="G2" s="196"/>
      <c r="AG2" t="s">
        <v>105</v>
      </c>
    </row>
    <row r="3" spans="1:60" ht="24.95" customHeight="1" x14ac:dyDescent="0.2">
      <c r="A3" s="194" t="s">
        <v>8</v>
      </c>
      <c r="B3" s="72" t="s">
        <v>61</v>
      </c>
      <c r="C3" s="197" t="s">
        <v>62</v>
      </c>
      <c r="D3" s="195"/>
      <c r="E3" s="195"/>
      <c r="F3" s="195"/>
      <c r="G3" s="196"/>
      <c r="AC3" s="129" t="s">
        <v>105</v>
      </c>
      <c r="AG3" t="s">
        <v>106</v>
      </c>
    </row>
    <row r="4" spans="1:60" ht="24.95" customHeight="1" x14ac:dyDescent="0.2">
      <c r="A4" s="198" t="s">
        <v>9</v>
      </c>
      <c r="B4" s="199" t="s">
        <v>60</v>
      </c>
      <c r="C4" s="200" t="s">
        <v>62</v>
      </c>
      <c r="D4" s="201"/>
      <c r="E4" s="201"/>
      <c r="F4" s="201"/>
      <c r="G4" s="202"/>
      <c r="AG4" t="s">
        <v>107</v>
      </c>
    </row>
    <row r="5" spans="1:60" x14ac:dyDescent="0.2">
      <c r="D5" s="192"/>
    </row>
    <row r="6" spans="1:60" ht="38.25" x14ac:dyDescent="0.2">
      <c r="A6" s="204" t="s">
        <v>108</v>
      </c>
      <c r="B6" s="206" t="s">
        <v>109</v>
      </c>
      <c r="C6" s="206" t="s">
        <v>110</v>
      </c>
      <c r="D6" s="205" t="s">
        <v>111</v>
      </c>
      <c r="E6" s="204" t="s">
        <v>112</v>
      </c>
      <c r="F6" s="203" t="s">
        <v>113</v>
      </c>
      <c r="G6" s="204" t="s">
        <v>29</v>
      </c>
      <c r="H6" s="207" t="s">
        <v>30</v>
      </c>
      <c r="I6" s="207" t="s">
        <v>114</v>
      </c>
      <c r="J6" s="207" t="s">
        <v>31</v>
      </c>
      <c r="K6" s="207" t="s">
        <v>115</v>
      </c>
      <c r="L6" s="207" t="s">
        <v>116</v>
      </c>
      <c r="M6" s="207" t="s">
        <v>117</v>
      </c>
      <c r="N6" s="207" t="s">
        <v>118</v>
      </c>
      <c r="O6" s="207" t="s">
        <v>119</v>
      </c>
      <c r="P6" s="207" t="s">
        <v>120</v>
      </c>
      <c r="Q6" s="207" t="s">
        <v>121</v>
      </c>
      <c r="R6" s="207" t="s">
        <v>122</v>
      </c>
      <c r="S6" s="207" t="s">
        <v>123</v>
      </c>
      <c r="T6" s="207" t="s">
        <v>124</v>
      </c>
      <c r="U6" s="207" t="s">
        <v>125</v>
      </c>
      <c r="V6" s="207" t="s">
        <v>126</v>
      </c>
      <c r="W6" s="207" t="s">
        <v>127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128</v>
      </c>
      <c r="B8" s="220" t="s">
        <v>68</v>
      </c>
      <c r="C8" s="236" t="s">
        <v>69</v>
      </c>
      <c r="D8" s="221"/>
      <c r="E8" s="222"/>
      <c r="F8" s="223"/>
      <c r="G8" s="223">
        <f>SUMIF(AG9:AG19,"&lt;&gt;NOR",G9:G19)</f>
        <v>0</v>
      </c>
      <c r="H8" s="223"/>
      <c r="I8" s="223">
        <f>SUM(I9:I19)</f>
        <v>0</v>
      </c>
      <c r="J8" s="223"/>
      <c r="K8" s="223">
        <f>SUM(K9:K19)</f>
        <v>0</v>
      </c>
      <c r="L8" s="223"/>
      <c r="M8" s="223">
        <f>SUM(M9:M19)</f>
        <v>0</v>
      </c>
      <c r="N8" s="223"/>
      <c r="O8" s="223">
        <f>SUM(O9:O19)</f>
        <v>0</v>
      </c>
      <c r="P8" s="223"/>
      <c r="Q8" s="223">
        <f>SUM(Q9:Q19)</f>
        <v>0</v>
      </c>
      <c r="R8" s="223"/>
      <c r="S8" s="223"/>
      <c r="T8" s="224"/>
      <c r="U8" s="218"/>
      <c r="V8" s="218">
        <f>SUM(V9:V19)</f>
        <v>101.33</v>
      </c>
      <c r="W8" s="218"/>
      <c r="AG8" t="s">
        <v>129</v>
      </c>
    </row>
    <row r="9" spans="1:60" ht="22.5" outlineLevel="1" x14ac:dyDescent="0.2">
      <c r="A9" s="225">
        <v>1</v>
      </c>
      <c r="B9" s="226" t="s">
        <v>150</v>
      </c>
      <c r="C9" s="237" t="s">
        <v>151</v>
      </c>
      <c r="D9" s="227" t="s">
        <v>152</v>
      </c>
      <c r="E9" s="228">
        <v>105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153</v>
      </c>
      <c r="S9" s="230" t="s">
        <v>133</v>
      </c>
      <c r="T9" s="231" t="s">
        <v>154</v>
      </c>
      <c r="U9" s="217">
        <v>5.8000000000000003E-2</v>
      </c>
      <c r="V9" s="217">
        <f>ROUND(E9*U9,2)</f>
        <v>6.09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155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53" t="s">
        <v>156</v>
      </c>
      <c r="D10" s="245"/>
      <c r="E10" s="245"/>
      <c r="F10" s="245"/>
      <c r="G10" s="245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157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54" t="s">
        <v>158</v>
      </c>
      <c r="D11" s="243"/>
      <c r="E11" s="244">
        <v>105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159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25">
        <v>2</v>
      </c>
      <c r="B12" s="226" t="s">
        <v>160</v>
      </c>
      <c r="C12" s="237" t="s">
        <v>161</v>
      </c>
      <c r="D12" s="227" t="s">
        <v>152</v>
      </c>
      <c r="E12" s="228">
        <v>350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 t="s">
        <v>153</v>
      </c>
      <c r="S12" s="230" t="s">
        <v>133</v>
      </c>
      <c r="T12" s="231" t="s">
        <v>154</v>
      </c>
      <c r="U12" s="217">
        <v>0.223</v>
      </c>
      <c r="V12" s="217">
        <f>ROUND(E12*U12,2)</f>
        <v>78.05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155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53" t="s">
        <v>162</v>
      </c>
      <c r="D13" s="245"/>
      <c r="E13" s="245"/>
      <c r="F13" s="245"/>
      <c r="G13" s="245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157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33" t="str">
        <f>C13</f>
        <v>s přemístěním výkopku v příčných profilech na vzdálenost do 15 m nebo s naložením na dopravní prostředek.</v>
      </c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25">
        <v>3</v>
      </c>
      <c r="B14" s="226" t="s">
        <v>163</v>
      </c>
      <c r="C14" s="237" t="s">
        <v>164</v>
      </c>
      <c r="D14" s="227" t="s">
        <v>152</v>
      </c>
      <c r="E14" s="228">
        <v>4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 t="s">
        <v>153</v>
      </c>
      <c r="S14" s="230" t="s">
        <v>133</v>
      </c>
      <c r="T14" s="231" t="s">
        <v>154</v>
      </c>
      <c r="U14" s="217">
        <v>2.2490000000000001</v>
      </c>
      <c r="V14" s="217">
        <f>ROUND(E14*U14,2)</f>
        <v>9</v>
      </c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155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ht="22.5" outlineLevel="1" x14ac:dyDescent="0.2">
      <c r="A15" s="215"/>
      <c r="B15" s="216"/>
      <c r="C15" s="253" t="s">
        <v>165</v>
      </c>
      <c r="D15" s="245"/>
      <c r="E15" s="245"/>
      <c r="F15" s="245"/>
      <c r="G15" s="245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157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33" t="str">
        <f>C15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54" t="s">
        <v>166</v>
      </c>
      <c r="D16" s="243"/>
      <c r="E16" s="244">
        <v>4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159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25">
        <v>4</v>
      </c>
      <c r="B17" s="226" t="s">
        <v>167</v>
      </c>
      <c r="C17" s="237" t="s">
        <v>168</v>
      </c>
      <c r="D17" s="227" t="s">
        <v>152</v>
      </c>
      <c r="E17" s="228">
        <v>51.2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 t="s">
        <v>153</v>
      </c>
      <c r="S17" s="230" t="s">
        <v>133</v>
      </c>
      <c r="T17" s="231" t="s">
        <v>154</v>
      </c>
      <c r="U17" s="217">
        <v>0.16</v>
      </c>
      <c r="V17" s="217">
        <f>ROUND(E17*U17,2)</f>
        <v>8.19</v>
      </c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155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ht="33.75" outlineLevel="1" x14ac:dyDescent="0.2">
      <c r="A18" s="215"/>
      <c r="B18" s="216"/>
      <c r="C18" s="253" t="s">
        <v>169</v>
      </c>
      <c r="D18" s="245"/>
      <c r="E18" s="245"/>
      <c r="F18" s="245"/>
      <c r="G18" s="245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157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33" t="str">
        <f>C18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54" t="s">
        <v>170</v>
      </c>
      <c r="D19" s="243"/>
      <c r="E19" s="244">
        <v>51.2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159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x14ac:dyDescent="0.2">
      <c r="A20" s="219" t="s">
        <v>128</v>
      </c>
      <c r="B20" s="220" t="s">
        <v>74</v>
      </c>
      <c r="C20" s="236" t="s">
        <v>75</v>
      </c>
      <c r="D20" s="221"/>
      <c r="E20" s="222"/>
      <c r="F20" s="223"/>
      <c r="G20" s="223">
        <f>SUMIF(AG21:AG24,"&lt;&gt;NOR",G21:G24)</f>
        <v>0</v>
      </c>
      <c r="H20" s="223"/>
      <c r="I20" s="223">
        <f>SUM(I21:I24)</f>
        <v>0</v>
      </c>
      <c r="J20" s="223"/>
      <c r="K20" s="223">
        <f>SUM(K21:K24)</f>
        <v>0</v>
      </c>
      <c r="L20" s="223"/>
      <c r="M20" s="223">
        <f>SUM(M21:M24)</f>
        <v>0</v>
      </c>
      <c r="N20" s="223"/>
      <c r="O20" s="223">
        <f>SUM(O21:O24)</f>
        <v>0</v>
      </c>
      <c r="P20" s="223"/>
      <c r="Q20" s="223">
        <f>SUM(Q21:Q24)</f>
        <v>0</v>
      </c>
      <c r="R20" s="223"/>
      <c r="S20" s="223"/>
      <c r="T20" s="224"/>
      <c r="U20" s="218"/>
      <c r="V20" s="218">
        <f>SUM(V21:V24)</f>
        <v>4.8600000000000003</v>
      </c>
      <c r="W20" s="218"/>
      <c r="AG20" t="s">
        <v>129</v>
      </c>
    </row>
    <row r="21" spans="1:60" outlineLevel="1" x14ac:dyDescent="0.2">
      <c r="A21" s="225">
        <v>5</v>
      </c>
      <c r="B21" s="226" t="s">
        <v>171</v>
      </c>
      <c r="C21" s="237" t="s">
        <v>172</v>
      </c>
      <c r="D21" s="227" t="s">
        <v>152</v>
      </c>
      <c r="E21" s="228">
        <v>405.20000000000005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 t="s">
        <v>153</v>
      </c>
      <c r="S21" s="230" t="s">
        <v>133</v>
      </c>
      <c r="T21" s="231" t="s">
        <v>154</v>
      </c>
      <c r="U21" s="217">
        <v>1.2E-2</v>
      </c>
      <c r="V21" s="217">
        <f>ROUND(E21*U21,2)</f>
        <v>4.8600000000000003</v>
      </c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155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53" t="s">
        <v>173</v>
      </c>
      <c r="D22" s="245"/>
      <c r="E22" s="245"/>
      <c r="F22" s="245"/>
      <c r="G22" s="245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157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33" t="str">
        <f>C22</f>
        <v>po suchu, bez ohledu na druh dopravního prostředku, bez naložení výkopku, avšak se složením bez rozhrnutí,</v>
      </c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54" t="s">
        <v>174</v>
      </c>
      <c r="D23" s="243"/>
      <c r="E23" s="244">
        <v>405.20000000000005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159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46">
        <v>6</v>
      </c>
      <c r="B24" s="247" t="s">
        <v>175</v>
      </c>
      <c r="C24" s="255" t="s">
        <v>176</v>
      </c>
      <c r="D24" s="248" t="s">
        <v>152</v>
      </c>
      <c r="E24" s="249">
        <v>405.20000000000005</v>
      </c>
      <c r="F24" s="250"/>
      <c r="G24" s="251">
        <f>ROUND(E24*F24,2)</f>
        <v>0</v>
      </c>
      <c r="H24" s="250"/>
      <c r="I24" s="251">
        <f>ROUND(E24*H24,2)</f>
        <v>0</v>
      </c>
      <c r="J24" s="250"/>
      <c r="K24" s="251">
        <f>ROUND(E24*J24,2)</f>
        <v>0</v>
      </c>
      <c r="L24" s="251">
        <v>21</v>
      </c>
      <c r="M24" s="251">
        <f>G24*(1+L24/100)</f>
        <v>0</v>
      </c>
      <c r="N24" s="251">
        <v>0</v>
      </c>
      <c r="O24" s="251">
        <f>ROUND(E24*N24,2)</f>
        <v>0</v>
      </c>
      <c r="P24" s="251">
        <v>0</v>
      </c>
      <c r="Q24" s="251">
        <f>ROUND(E24*P24,2)</f>
        <v>0</v>
      </c>
      <c r="R24" s="251" t="s">
        <v>153</v>
      </c>
      <c r="S24" s="251" t="s">
        <v>133</v>
      </c>
      <c r="T24" s="252" t="s">
        <v>154</v>
      </c>
      <c r="U24" s="217">
        <v>0</v>
      </c>
      <c r="V24" s="217">
        <f>ROUND(E24*U24,2)</f>
        <v>0</v>
      </c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155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x14ac:dyDescent="0.2">
      <c r="A25" s="219" t="s">
        <v>128</v>
      </c>
      <c r="B25" s="220" t="s">
        <v>76</v>
      </c>
      <c r="C25" s="236" t="s">
        <v>77</v>
      </c>
      <c r="D25" s="221"/>
      <c r="E25" s="222"/>
      <c r="F25" s="223"/>
      <c r="G25" s="223">
        <f>SUMIF(AG26:AG39,"&lt;&gt;NOR",G26:G39)</f>
        <v>0</v>
      </c>
      <c r="H25" s="223"/>
      <c r="I25" s="223">
        <f>SUM(I26:I39)</f>
        <v>0</v>
      </c>
      <c r="J25" s="223"/>
      <c r="K25" s="223">
        <f>SUM(K26:K39)</f>
        <v>0</v>
      </c>
      <c r="L25" s="223"/>
      <c r="M25" s="223">
        <f>SUM(M26:M39)</f>
        <v>0</v>
      </c>
      <c r="N25" s="223"/>
      <c r="O25" s="223">
        <f>SUM(O26:O39)</f>
        <v>30.75</v>
      </c>
      <c r="P25" s="223"/>
      <c r="Q25" s="223">
        <f>SUM(Q26:Q39)</f>
        <v>0</v>
      </c>
      <c r="R25" s="223"/>
      <c r="S25" s="223"/>
      <c r="T25" s="224"/>
      <c r="U25" s="218"/>
      <c r="V25" s="218">
        <f>SUM(V26:V39)</f>
        <v>39.82</v>
      </c>
      <c r="W25" s="218"/>
      <c r="AG25" t="s">
        <v>129</v>
      </c>
    </row>
    <row r="26" spans="1:60" ht="22.5" outlineLevel="1" x14ac:dyDescent="0.2">
      <c r="A26" s="225">
        <v>7</v>
      </c>
      <c r="B26" s="226" t="s">
        <v>177</v>
      </c>
      <c r="C26" s="237" t="s">
        <v>178</v>
      </c>
      <c r="D26" s="227" t="s">
        <v>152</v>
      </c>
      <c r="E26" s="228">
        <v>11.600000000000001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 t="s">
        <v>153</v>
      </c>
      <c r="S26" s="230" t="s">
        <v>133</v>
      </c>
      <c r="T26" s="231" t="s">
        <v>154</v>
      </c>
      <c r="U26" s="217">
        <v>0.20200000000000001</v>
      </c>
      <c r="V26" s="217">
        <f>ROUND(E26*U26,2)</f>
        <v>2.34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155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53" t="s">
        <v>179</v>
      </c>
      <c r="D27" s="245"/>
      <c r="E27" s="245"/>
      <c r="F27" s="245"/>
      <c r="G27" s="245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157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39" t="s">
        <v>180</v>
      </c>
      <c r="D28" s="234"/>
      <c r="E28" s="234"/>
      <c r="F28" s="234"/>
      <c r="G28" s="234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136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54" t="s">
        <v>181</v>
      </c>
      <c r="D29" s="243"/>
      <c r="E29" s="244">
        <v>11.600000000000001</v>
      </c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159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25">
        <v>8</v>
      </c>
      <c r="B30" s="226" t="s">
        <v>182</v>
      </c>
      <c r="C30" s="237" t="s">
        <v>183</v>
      </c>
      <c r="D30" s="227" t="s">
        <v>152</v>
      </c>
      <c r="E30" s="228">
        <v>7.4240000000000004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 t="s">
        <v>153</v>
      </c>
      <c r="S30" s="230" t="s">
        <v>133</v>
      </c>
      <c r="T30" s="231" t="s">
        <v>154</v>
      </c>
      <c r="U30" s="217">
        <v>1.5870000000000002</v>
      </c>
      <c r="V30" s="217">
        <f>ROUND(E30*U30,2)</f>
        <v>11.78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155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ht="22.5" outlineLevel="1" x14ac:dyDescent="0.2">
      <c r="A31" s="215"/>
      <c r="B31" s="216"/>
      <c r="C31" s="253" t="s">
        <v>184</v>
      </c>
      <c r="D31" s="245"/>
      <c r="E31" s="245"/>
      <c r="F31" s="245"/>
      <c r="G31" s="245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157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33" t="str">
        <f>C31</f>
        <v>sypaninou z vhodných hornin tř. 1 - 4 nebo materiálem připraveným podél výkopu ve vzdálenosti do 3 m od jeho kraje, pro jakoukoliv hloubku výkopu a jakoukoliv míru zhutnění,</v>
      </c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54" t="s">
        <v>185</v>
      </c>
      <c r="D32" s="243"/>
      <c r="E32" s="244">
        <v>7.4240000000000004</v>
      </c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159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25">
        <v>9</v>
      </c>
      <c r="B33" s="226" t="s">
        <v>186</v>
      </c>
      <c r="C33" s="237" t="s">
        <v>187</v>
      </c>
      <c r="D33" s="227" t="s">
        <v>188</v>
      </c>
      <c r="E33" s="228">
        <v>1428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 t="s">
        <v>153</v>
      </c>
      <c r="S33" s="230" t="s">
        <v>133</v>
      </c>
      <c r="T33" s="231" t="s">
        <v>154</v>
      </c>
      <c r="U33" s="217">
        <v>1.8000000000000002E-2</v>
      </c>
      <c r="V33" s="217">
        <f>ROUND(E33*U33,2)</f>
        <v>25.7</v>
      </c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155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15"/>
      <c r="B34" s="216"/>
      <c r="C34" s="253" t="s">
        <v>189</v>
      </c>
      <c r="D34" s="245"/>
      <c r="E34" s="245"/>
      <c r="F34" s="245"/>
      <c r="G34" s="245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157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54" t="s">
        <v>190</v>
      </c>
      <c r="D35" s="243"/>
      <c r="E35" s="244">
        <v>1428</v>
      </c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159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25">
        <v>10</v>
      </c>
      <c r="B36" s="226" t="s">
        <v>191</v>
      </c>
      <c r="C36" s="237" t="s">
        <v>192</v>
      </c>
      <c r="D36" s="227" t="s">
        <v>193</v>
      </c>
      <c r="E36" s="228">
        <v>18.745600000000003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1</v>
      </c>
      <c r="O36" s="230">
        <f>ROUND(E36*N36,2)</f>
        <v>18.75</v>
      </c>
      <c r="P36" s="230">
        <v>0</v>
      </c>
      <c r="Q36" s="230">
        <f>ROUND(E36*P36,2)</f>
        <v>0</v>
      </c>
      <c r="R36" s="230" t="s">
        <v>194</v>
      </c>
      <c r="S36" s="230" t="s">
        <v>133</v>
      </c>
      <c r="T36" s="231" t="s">
        <v>154</v>
      </c>
      <c r="U36" s="217">
        <v>0</v>
      </c>
      <c r="V36" s="217">
        <f>ROUND(E36*U36,2)</f>
        <v>0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195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54" t="s">
        <v>196</v>
      </c>
      <c r="D37" s="243"/>
      <c r="E37" s="244">
        <v>18.745600000000003</v>
      </c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159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25">
        <v>11</v>
      </c>
      <c r="B38" s="226" t="s">
        <v>197</v>
      </c>
      <c r="C38" s="237" t="s">
        <v>198</v>
      </c>
      <c r="D38" s="227" t="s">
        <v>193</v>
      </c>
      <c r="E38" s="228">
        <v>11.99718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30">
        <v>1</v>
      </c>
      <c r="O38" s="230">
        <f>ROUND(E38*N38,2)</f>
        <v>12</v>
      </c>
      <c r="P38" s="230">
        <v>0</v>
      </c>
      <c r="Q38" s="230">
        <f>ROUND(E38*P38,2)</f>
        <v>0</v>
      </c>
      <c r="R38" s="230" t="s">
        <v>194</v>
      </c>
      <c r="S38" s="230" t="s">
        <v>133</v>
      </c>
      <c r="T38" s="231" t="s">
        <v>154</v>
      </c>
      <c r="U38" s="217">
        <v>0</v>
      </c>
      <c r="V38" s="217">
        <f>ROUND(E38*U38,2)</f>
        <v>0</v>
      </c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195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54" t="s">
        <v>199</v>
      </c>
      <c r="D39" s="243"/>
      <c r="E39" s="244">
        <v>11.99718</v>
      </c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159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x14ac:dyDescent="0.2">
      <c r="A40" s="219" t="s">
        <v>128</v>
      </c>
      <c r="B40" s="220" t="s">
        <v>78</v>
      </c>
      <c r="C40" s="236" t="s">
        <v>79</v>
      </c>
      <c r="D40" s="221"/>
      <c r="E40" s="222"/>
      <c r="F40" s="223"/>
      <c r="G40" s="223">
        <f>SUMIF(AG41:AG48,"&lt;&gt;NOR",G41:G48)</f>
        <v>0</v>
      </c>
      <c r="H40" s="223"/>
      <c r="I40" s="223">
        <f>SUM(I41:I48)</f>
        <v>0</v>
      </c>
      <c r="J40" s="223"/>
      <c r="K40" s="223">
        <f>SUM(K41:K48)</f>
        <v>0</v>
      </c>
      <c r="L40" s="223"/>
      <c r="M40" s="223">
        <f>SUM(M41:M48)</f>
        <v>0</v>
      </c>
      <c r="N40" s="223"/>
      <c r="O40" s="223">
        <f>SUM(O41:O48)</f>
        <v>18.03</v>
      </c>
      <c r="P40" s="223"/>
      <c r="Q40" s="223">
        <f>SUM(Q41:Q48)</f>
        <v>0</v>
      </c>
      <c r="R40" s="223"/>
      <c r="S40" s="223"/>
      <c r="T40" s="224"/>
      <c r="U40" s="218"/>
      <c r="V40" s="218">
        <f>SUM(V41:V48)</f>
        <v>10.629999999999999</v>
      </c>
      <c r="W40" s="218"/>
      <c r="AG40" t="s">
        <v>129</v>
      </c>
    </row>
    <row r="41" spans="1:60" outlineLevel="1" x14ac:dyDescent="0.2">
      <c r="A41" s="225">
        <v>12</v>
      </c>
      <c r="B41" s="226" t="s">
        <v>200</v>
      </c>
      <c r="C41" s="237" t="s">
        <v>201</v>
      </c>
      <c r="D41" s="227" t="s">
        <v>152</v>
      </c>
      <c r="E41" s="228">
        <v>4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30">
        <v>1.7034</v>
      </c>
      <c r="O41" s="230">
        <f>ROUND(E41*N41,2)</f>
        <v>6.81</v>
      </c>
      <c r="P41" s="230">
        <v>0</v>
      </c>
      <c r="Q41" s="230">
        <f>ROUND(E41*P41,2)</f>
        <v>0</v>
      </c>
      <c r="R41" s="230" t="s">
        <v>202</v>
      </c>
      <c r="S41" s="230" t="s">
        <v>133</v>
      </c>
      <c r="T41" s="231" t="s">
        <v>154</v>
      </c>
      <c r="U41" s="217">
        <v>1.3030000000000002</v>
      </c>
      <c r="V41" s="217">
        <f>ROUND(E41*U41,2)</f>
        <v>5.21</v>
      </c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155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53" t="s">
        <v>203</v>
      </c>
      <c r="D42" s="245"/>
      <c r="E42" s="245"/>
      <c r="F42" s="245"/>
      <c r="G42" s="245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157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54" t="s">
        <v>166</v>
      </c>
      <c r="D43" s="243"/>
      <c r="E43" s="244">
        <v>4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159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25">
        <v>13</v>
      </c>
      <c r="B44" s="226" t="s">
        <v>204</v>
      </c>
      <c r="C44" s="237" t="s">
        <v>205</v>
      </c>
      <c r="D44" s="227" t="s">
        <v>152</v>
      </c>
      <c r="E44" s="228">
        <v>3.2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30">
        <v>1.8907700000000001</v>
      </c>
      <c r="O44" s="230">
        <f>ROUND(E44*N44,2)</f>
        <v>6.05</v>
      </c>
      <c r="P44" s="230">
        <v>0</v>
      </c>
      <c r="Q44" s="230">
        <f>ROUND(E44*P44,2)</f>
        <v>0</v>
      </c>
      <c r="R44" s="230" t="s">
        <v>202</v>
      </c>
      <c r="S44" s="230" t="s">
        <v>133</v>
      </c>
      <c r="T44" s="231" t="s">
        <v>154</v>
      </c>
      <c r="U44" s="217">
        <v>1.6950000000000001</v>
      </c>
      <c r="V44" s="217">
        <f>ROUND(E44*U44,2)</f>
        <v>5.42</v>
      </c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155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15"/>
      <c r="B45" s="216"/>
      <c r="C45" s="253" t="s">
        <v>203</v>
      </c>
      <c r="D45" s="245"/>
      <c r="E45" s="245"/>
      <c r="F45" s="245"/>
      <c r="G45" s="245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157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54" t="s">
        <v>206</v>
      </c>
      <c r="D46" s="243"/>
      <c r="E46" s="244">
        <v>3.2</v>
      </c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159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25">
        <v>14</v>
      </c>
      <c r="B47" s="226" t="s">
        <v>207</v>
      </c>
      <c r="C47" s="237" t="s">
        <v>208</v>
      </c>
      <c r="D47" s="227" t="s">
        <v>193</v>
      </c>
      <c r="E47" s="228">
        <v>5.1712000000000007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30">
        <v>1</v>
      </c>
      <c r="O47" s="230">
        <f>ROUND(E47*N47,2)</f>
        <v>5.17</v>
      </c>
      <c r="P47" s="230">
        <v>0</v>
      </c>
      <c r="Q47" s="230">
        <f>ROUND(E47*P47,2)</f>
        <v>0</v>
      </c>
      <c r="R47" s="230" t="s">
        <v>194</v>
      </c>
      <c r="S47" s="230" t="s">
        <v>133</v>
      </c>
      <c r="T47" s="231" t="s">
        <v>154</v>
      </c>
      <c r="U47" s="217">
        <v>0</v>
      </c>
      <c r="V47" s="217">
        <f>ROUND(E47*U47,2)</f>
        <v>0</v>
      </c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195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54" t="s">
        <v>209</v>
      </c>
      <c r="D48" s="243"/>
      <c r="E48" s="244">
        <v>5.1712000000000007</v>
      </c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159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x14ac:dyDescent="0.2">
      <c r="A49" s="219" t="s">
        <v>128</v>
      </c>
      <c r="B49" s="220" t="s">
        <v>80</v>
      </c>
      <c r="C49" s="236" t="s">
        <v>81</v>
      </c>
      <c r="D49" s="221"/>
      <c r="E49" s="222"/>
      <c r="F49" s="223"/>
      <c r="G49" s="223">
        <f>SUMIF(AG50:AG54,"&lt;&gt;NOR",G50:G54)</f>
        <v>0</v>
      </c>
      <c r="H49" s="223"/>
      <c r="I49" s="223">
        <f>SUM(I50:I54)</f>
        <v>0</v>
      </c>
      <c r="J49" s="223"/>
      <c r="K49" s="223">
        <f>SUM(K50:K54)</f>
        <v>0</v>
      </c>
      <c r="L49" s="223"/>
      <c r="M49" s="223">
        <f>SUM(M50:M54)</f>
        <v>0</v>
      </c>
      <c r="N49" s="223"/>
      <c r="O49" s="223">
        <f>SUM(O50:O54)</f>
        <v>680.38</v>
      </c>
      <c r="P49" s="223"/>
      <c r="Q49" s="223">
        <f>SUM(Q50:Q54)</f>
        <v>0</v>
      </c>
      <c r="R49" s="223"/>
      <c r="S49" s="223"/>
      <c r="T49" s="224"/>
      <c r="U49" s="218"/>
      <c r="V49" s="218">
        <f>SUM(V50:V54)</f>
        <v>93.639999999999986</v>
      </c>
      <c r="W49" s="218"/>
      <c r="AG49" t="s">
        <v>129</v>
      </c>
    </row>
    <row r="50" spans="1:60" ht="22.5" outlineLevel="1" x14ac:dyDescent="0.2">
      <c r="A50" s="225">
        <v>15</v>
      </c>
      <c r="B50" s="226" t="s">
        <v>210</v>
      </c>
      <c r="C50" s="237" t="s">
        <v>211</v>
      </c>
      <c r="D50" s="227" t="s">
        <v>188</v>
      </c>
      <c r="E50" s="228">
        <v>1224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30">
        <v>0.441</v>
      </c>
      <c r="O50" s="230">
        <f>ROUND(E50*N50,2)</f>
        <v>539.78</v>
      </c>
      <c r="P50" s="230">
        <v>0</v>
      </c>
      <c r="Q50" s="230">
        <f>ROUND(E50*P50,2)</f>
        <v>0</v>
      </c>
      <c r="R50" s="230" t="s">
        <v>212</v>
      </c>
      <c r="S50" s="230" t="s">
        <v>133</v>
      </c>
      <c r="T50" s="231" t="s">
        <v>154</v>
      </c>
      <c r="U50" s="217">
        <v>2.9000000000000001E-2</v>
      </c>
      <c r="V50" s="217">
        <f>ROUND(E50*U50,2)</f>
        <v>35.5</v>
      </c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155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54" t="s">
        <v>213</v>
      </c>
      <c r="D51" s="243"/>
      <c r="E51" s="244">
        <v>1224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159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25">
        <v>16</v>
      </c>
      <c r="B52" s="226" t="s">
        <v>214</v>
      </c>
      <c r="C52" s="237" t="s">
        <v>215</v>
      </c>
      <c r="D52" s="227" t="s">
        <v>188</v>
      </c>
      <c r="E52" s="228">
        <v>1020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30">
        <v>0.13750000000000001</v>
      </c>
      <c r="O52" s="230">
        <f>ROUND(E52*N52,2)</f>
        <v>140.25</v>
      </c>
      <c r="P52" s="230">
        <v>0</v>
      </c>
      <c r="Q52" s="230">
        <f>ROUND(E52*P52,2)</f>
        <v>0</v>
      </c>
      <c r="R52" s="230" t="s">
        <v>212</v>
      </c>
      <c r="S52" s="230" t="s">
        <v>133</v>
      </c>
      <c r="T52" s="231" t="s">
        <v>154</v>
      </c>
      <c r="U52" s="217">
        <v>4.9000000000000002E-2</v>
      </c>
      <c r="V52" s="217">
        <f>ROUND(E52*U52,2)</f>
        <v>49.98</v>
      </c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155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53" t="s">
        <v>216</v>
      </c>
      <c r="D53" s="245"/>
      <c r="E53" s="245"/>
      <c r="F53" s="245"/>
      <c r="G53" s="245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157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46">
        <v>17</v>
      </c>
      <c r="B54" s="247" t="s">
        <v>217</v>
      </c>
      <c r="C54" s="255" t="s">
        <v>218</v>
      </c>
      <c r="D54" s="248" t="s">
        <v>188</v>
      </c>
      <c r="E54" s="249">
        <v>1020</v>
      </c>
      <c r="F54" s="250"/>
      <c r="G54" s="251">
        <f>ROUND(E54*F54,2)</f>
        <v>0</v>
      </c>
      <c r="H54" s="250"/>
      <c r="I54" s="251">
        <f>ROUND(E54*H54,2)</f>
        <v>0</v>
      </c>
      <c r="J54" s="250"/>
      <c r="K54" s="251">
        <f>ROUND(E54*J54,2)</f>
        <v>0</v>
      </c>
      <c r="L54" s="251">
        <v>21</v>
      </c>
      <c r="M54" s="251">
        <f>G54*(1+L54/100)</f>
        <v>0</v>
      </c>
      <c r="N54" s="251">
        <v>3.4000000000000002E-4</v>
      </c>
      <c r="O54" s="251">
        <f>ROUND(E54*N54,2)</f>
        <v>0.35</v>
      </c>
      <c r="P54" s="251">
        <v>0</v>
      </c>
      <c r="Q54" s="251">
        <f>ROUND(E54*P54,2)</f>
        <v>0</v>
      </c>
      <c r="R54" s="251" t="s">
        <v>212</v>
      </c>
      <c r="S54" s="251" t="s">
        <v>133</v>
      </c>
      <c r="T54" s="252" t="s">
        <v>154</v>
      </c>
      <c r="U54" s="217">
        <v>8.0000000000000002E-3</v>
      </c>
      <c r="V54" s="217">
        <f>ROUND(E54*U54,2)</f>
        <v>8.16</v>
      </c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155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x14ac:dyDescent="0.2">
      <c r="A55" s="219" t="s">
        <v>128</v>
      </c>
      <c r="B55" s="220" t="s">
        <v>82</v>
      </c>
      <c r="C55" s="236" t="s">
        <v>83</v>
      </c>
      <c r="D55" s="221"/>
      <c r="E55" s="222"/>
      <c r="F55" s="223"/>
      <c r="G55" s="223">
        <f>SUMIF(AG56:AG57,"&lt;&gt;NOR",G56:G57)</f>
        <v>0</v>
      </c>
      <c r="H55" s="223"/>
      <c r="I55" s="223">
        <f>SUM(I56:I57)</f>
        <v>0</v>
      </c>
      <c r="J55" s="223"/>
      <c r="K55" s="223">
        <f>SUM(K56:K57)</f>
        <v>0</v>
      </c>
      <c r="L55" s="223"/>
      <c r="M55" s="223">
        <f>SUM(M56:M57)</f>
        <v>0</v>
      </c>
      <c r="N55" s="223"/>
      <c r="O55" s="223">
        <f>SUM(O56:O57)</f>
        <v>132.87</v>
      </c>
      <c r="P55" s="223"/>
      <c r="Q55" s="223">
        <f>SUM(Q56:Q57)</f>
        <v>0</v>
      </c>
      <c r="R55" s="223"/>
      <c r="S55" s="223"/>
      <c r="T55" s="224"/>
      <c r="U55" s="218"/>
      <c r="V55" s="218">
        <f>SUM(V56:V57)</f>
        <v>22.439999999999998</v>
      </c>
      <c r="W55" s="218"/>
      <c r="AG55" t="s">
        <v>129</v>
      </c>
    </row>
    <row r="56" spans="1:60" ht="22.5" outlineLevel="1" x14ac:dyDescent="0.2">
      <c r="A56" s="246">
        <v>18</v>
      </c>
      <c r="B56" s="247" t="s">
        <v>219</v>
      </c>
      <c r="C56" s="255" t="s">
        <v>220</v>
      </c>
      <c r="D56" s="248" t="s">
        <v>188</v>
      </c>
      <c r="E56" s="249">
        <v>1020</v>
      </c>
      <c r="F56" s="250"/>
      <c r="G56" s="251">
        <f>ROUND(E56*F56,2)</f>
        <v>0</v>
      </c>
      <c r="H56" s="250"/>
      <c r="I56" s="251">
        <f>ROUND(E56*H56,2)</f>
        <v>0</v>
      </c>
      <c r="J56" s="250"/>
      <c r="K56" s="251">
        <f>ROUND(E56*J56,2)</f>
        <v>0</v>
      </c>
      <c r="L56" s="251">
        <v>21</v>
      </c>
      <c r="M56" s="251">
        <f>G56*(1+L56/100)</f>
        <v>0</v>
      </c>
      <c r="N56" s="251">
        <v>6.1000000000000008E-4</v>
      </c>
      <c r="O56" s="251">
        <f>ROUND(E56*N56,2)</f>
        <v>0.62</v>
      </c>
      <c r="P56" s="251">
        <v>0</v>
      </c>
      <c r="Q56" s="251">
        <f>ROUND(E56*P56,2)</f>
        <v>0</v>
      </c>
      <c r="R56" s="251" t="s">
        <v>212</v>
      </c>
      <c r="S56" s="251" t="s">
        <v>133</v>
      </c>
      <c r="T56" s="252" t="s">
        <v>154</v>
      </c>
      <c r="U56" s="217">
        <v>2E-3</v>
      </c>
      <c r="V56" s="217">
        <f>ROUND(E56*U56,2)</f>
        <v>2.04</v>
      </c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155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ht="22.5" outlineLevel="1" x14ac:dyDescent="0.2">
      <c r="A57" s="246">
        <v>19</v>
      </c>
      <c r="B57" s="247" t="s">
        <v>221</v>
      </c>
      <c r="C57" s="255" t="s">
        <v>222</v>
      </c>
      <c r="D57" s="248" t="s">
        <v>188</v>
      </c>
      <c r="E57" s="249">
        <v>1020</v>
      </c>
      <c r="F57" s="250"/>
      <c r="G57" s="251">
        <f>ROUND(E57*F57,2)</f>
        <v>0</v>
      </c>
      <c r="H57" s="250"/>
      <c r="I57" s="251">
        <f>ROUND(E57*H57,2)</f>
        <v>0</v>
      </c>
      <c r="J57" s="250"/>
      <c r="K57" s="251">
        <f>ROUND(E57*J57,2)</f>
        <v>0</v>
      </c>
      <c r="L57" s="251">
        <v>21</v>
      </c>
      <c r="M57" s="251">
        <f>G57*(1+L57/100)</f>
        <v>0</v>
      </c>
      <c r="N57" s="251">
        <v>0.12966000000000003</v>
      </c>
      <c r="O57" s="251">
        <f>ROUND(E57*N57,2)</f>
        <v>132.25</v>
      </c>
      <c r="P57" s="251">
        <v>0</v>
      </c>
      <c r="Q57" s="251">
        <f>ROUND(E57*P57,2)</f>
        <v>0</v>
      </c>
      <c r="R57" s="251" t="s">
        <v>212</v>
      </c>
      <c r="S57" s="251" t="s">
        <v>133</v>
      </c>
      <c r="T57" s="252" t="s">
        <v>154</v>
      </c>
      <c r="U57" s="217">
        <v>0.02</v>
      </c>
      <c r="V57" s="217">
        <f>ROUND(E57*U57,2)</f>
        <v>20.399999999999999</v>
      </c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155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x14ac:dyDescent="0.2">
      <c r="A58" s="219" t="s">
        <v>128</v>
      </c>
      <c r="B58" s="220" t="s">
        <v>84</v>
      </c>
      <c r="C58" s="236" t="s">
        <v>85</v>
      </c>
      <c r="D58" s="221"/>
      <c r="E58" s="222"/>
      <c r="F58" s="223"/>
      <c r="G58" s="223">
        <f>SUMIF(AG59:AG61,"&lt;&gt;NOR",G59:G61)</f>
        <v>0</v>
      </c>
      <c r="H58" s="223"/>
      <c r="I58" s="223">
        <f>SUM(I59:I61)</f>
        <v>0</v>
      </c>
      <c r="J58" s="223"/>
      <c r="K58" s="223">
        <f>SUM(K59:K61)</f>
        <v>0</v>
      </c>
      <c r="L58" s="223"/>
      <c r="M58" s="223">
        <f>SUM(M59:M61)</f>
        <v>0</v>
      </c>
      <c r="N58" s="223"/>
      <c r="O58" s="223">
        <f>SUM(O59:O61)</f>
        <v>7.9499999999999993</v>
      </c>
      <c r="P58" s="223"/>
      <c r="Q58" s="223">
        <f>SUM(Q59:Q61)</f>
        <v>0</v>
      </c>
      <c r="R58" s="223"/>
      <c r="S58" s="223"/>
      <c r="T58" s="224"/>
      <c r="U58" s="218"/>
      <c r="V58" s="218">
        <f>SUM(V59:V61)</f>
        <v>14.34</v>
      </c>
      <c r="W58" s="218"/>
      <c r="AG58" t="s">
        <v>129</v>
      </c>
    </row>
    <row r="59" spans="1:60" outlineLevel="1" x14ac:dyDescent="0.2">
      <c r="A59" s="225">
        <v>20</v>
      </c>
      <c r="B59" s="226" t="s">
        <v>223</v>
      </c>
      <c r="C59" s="237" t="s">
        <v>224</v>
      </c>
      <c r="D59" s="227" t="s">
        <v>188</v>
      </c>
      <c r="E59" s="228">
        <v>30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30">
        <v>9.2800000000000007E-2</v>
      </c>
      <c r="O59" s="230">
        <f>ROUND(E59*N59,2)</f>
        <v>2.78</v>
      </c>
      <c r="P59" s="230">
        <v>0</v>
      </c>
      <c r="Q59" s="230">
        <f>ROUND(E59*P59,2)</f>
        <v>0</v>
      </c>
      <c r="R59" s="230" t="s">
        <v>212</v>
      </c>
      <c r="S59" s="230" t="s">
        <v>133</v>
      </c>
      <c r="T59" s="231" t="s">
        <v>154</v>
      </c>
      <c r="U59" s="217">
        <v>0.47800000000000004</v>
      </c>
      <c r="V59" s="217">
        <f>ROUND(E59*U59,2)</f>
        <v>14.34</v>
      </c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155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ht="22.5" outlineLevel="1" x14ac:dyDescent="0.2">
      <c r="A60" s="215"/>
      <c r="B60" s="216"/>
      <c r="C60" s="253" t="s">
        <v>225</v>
      </c>
      <c r="D60" s="245"/>
      <c r="E60" s="245"/>
      <c r="F60" s="245"/>
      <c r="G60" s="245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157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33" t="str">
        <f>C60</f>
        <v>s provedením lože z kameniva drceného, s vyplněním spár, s dvojitým hutněním a se smetením přebytečného materiálu na krajnici. S dodáním hmot pro lože a výplň spár.</v>
      </c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46">
        <v>21</v>
      </c>
      <c r="B61" s="247" t="s">
        <v>226</v>
      </c>
      <c r="C61" s="255" t="s">
        <v>227</v>
      </c>
      <c r="D61" s="248" t="s">
        <v>188</v>
      </c>
      <c r="E61" s="249">
        <v>30</v>
      </c>
      <c r="F61" s="250"/>
      <c r="G61" s="251">
        <f>ROUND(E61*F61,2)</f>
        <v>0</v>
      </c>
      <c r="H61" s="250"/>
      <c r="I61" s="251">
        <f>ROUND(E61*H61,2)</f>
        <v>0</v>
      </c>
      <c r="J61" s="250"/>
      <c r="K61" s="251">
        <f>ROUND(E61*J61,2)</f>
        <v>0</v>
      </c>
      <c r="L61" s="251">
        <v>21</v>
      </c>
      <c r="M61" s="251">
        <f>G61*(1+L61/100)</f>
        <v>0</v>
      </c>
      <c r="N61" s="251">
        <v>0.17245000000000002</v>
      </c>
      <c r="O61" s="251">
        <f>ROUND(E61*N61,2)</f>
        <v>5.17</v>
      </c>
      <c r="P61" s="251">
        <v>0</v>
      </c>
      <c r="Q61" s="251">
        <f>ROUND(E61*P61,2)</f>
        <v>0</v>
      </c>
      <c r="R61" s="251" t="s">
        <v>194</v>
      </c>
      <c r="S61" s="251" t="s">
        <v>133</v>
      </c>
      <c r="T61" s="252" t="s">
        <v>154</v>
      </c>
      <c r="U61" s="217">
        <v>0</v>
      </c>
      <c r="V61" s="217">
        <f>ROUND(E61*U61,2)</f>
        <v>0</v>
      </c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195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x14ac:dyDescent="0.2">
      <c r="A62" s="219" t="s">
        <v>128</v>
      </c>
      <c r="B62" s="220" t="s">
        <v>86</v>
      </c>
      <c r="C62" s="236" t="s">
        <v>87</v>
      </c>
      <c r="D62" s="221"/>
      <c r="E62" s="222"/>
      <c r="F62" s="223"/>
      <c r="G62" s="223">
        <f>SUMIF(AG63:AG67,"&lt;&gt;NOR",G63:G67)</f>
        <v>0</v>
      </c>
      <c r="H62" s="223"/>
      <c r="I62" s="223">
        <f>SUM(I63:I67)</f>
        <v>0</v>
      </c>
      <c r="J62" s="223"/>
      <c r="K62" s="223">
        <f>SUM(K63:K67)</f>
        <v>0</v>
      </c>
      <c r="L62" s="223"/>
      <c r="M62" s="223">
        <f>SUM(M63:M67)</f>
        <v>0</v>
      </c>
      <c r="N62" s="223"/>
      <c r="O62" s="223">
        <f>SUM(O63:O67)</f>
        <v>0.9</v>
      </c>
      <c r="P62" s="223"/>
      <c r="Q62" s="223">
        <f>SUM(Q63:Q67)</f>
        <v>0</v>
      </c>
      <c r="R62" s="223"/>
      <c r="S62" s="223"/>
      <c r="T62" s="224"/>
      <c r="U62" s="218"/>
      <c r="V62" s="218">
        <f>SUM(V63:V67)</f>
        <v>1.91</v>
      </c>
      <c r="W62" s="218"/>
      <c r="AG62" t="s">
        <v>129</v>
      </c>
    </row>
    <row r="63" spans="1:60" outlineLevel="1" x14ac:dyDescent="0.2">
      <c r="A63" s="225">
        <v>22</v>
      </c>
      <c r="B63" s="226" t="s">
        <v>228</v>
      </c>
      <c r="C63" s="237" t="s">
        <v>229</v>
      </c>
      <c r="D63" s="227" t="s">
        <v>230</v>
      </c>
      <c r="E63" s="228">
        <v>29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 t="s">
        <v>202</v>
      </c>
      <c r="S63" s="230" t="s">
        <v>133</v>
      </c>
      <c r="T63" s="231" t="s">
        <v>154</v>
      </c>
      <c r="U63" s="217">
        <v>6.6000000000000003E-2</v>
      </c>
      <c r="V63" s="217">
        <f>ROUND(E63*U63,2)</f>
        <v>1.91</v>
      </c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155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53" t="s">
        <v>231</v>
      </c>
      <c r="D64" s="245"/>
      <c r="E64" s="245"/>
      <c r="F64" s="245"/>
      <c r="G64" s="245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157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ht="22.5" outlineLevel="1" x14ac:dyDescent="0.2">
      <c r="A65" s="225">
        <v>23</v>
      </c>
      <c r="B65" s="226" t="s">
        <v>232</v>
      </c>
      <c r="C65" s="237" t="s">
        <v>233</v>
      </c>
      <c r="D65" s="227" t="s">
        <v>234</v>
      </c>
      <c r="E65" s="228">
        <v>1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21</v>
      </c>
      <c r="M65" s="230">
        <f>G65*(1+L65/100)</f>
        <v>0</v>
      </c>
      <c r="N65" s="230">
        <v>0.80554000000000003</v>
      </c>
      <c r="O65" s="230">
        <f>ROUND(E65*N65,2)</f>
        <v>0.81</v>
      </c>
      <c r="P65" s="230">
        <v>0</v>
      </c>
      <c r="Q65" s="230">
        <f>ROUND(E65*P65,2)</f>
        <v>0</v>
      </c>
      <c r="R65" s="230" t="s">
        <v>235</v>
      </c>
      <c r="S65" s="230" t="s">
        <v>133</v>
      </c>
      <c r="T65" s="231" t="s">
        <v>236</v>
      </c>
      <c r="U65" s="217">
        <v>0</v>
      </c>
      <c r="V65" s="217">
        <f>ROUND(E65*U65,2)</f>
        <v>0</v>
      </c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237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ht="22.5" outlineLevel="1" x14ac:dyDescent="0.2">
      <c r="A66" s="215"/>
      <c r="B66" s="216"/>
      <c r="C66" s="253" t="s">
        <v>238</v>
      </c>
      <c r="D66" s="245"/>
      <c r="E66" s="245"/>
      <c r="F66" s="245"/>
      <c r="G66" s="245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157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33" t="str">
        <f>C66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66" s="208"/>
      <c r="BC66" s="208"/>
      <c r="BD66" s="208"/>
      <c r="BE66" s="208"/>
      <c r="BF66" s="208"/>
      <c r="BG66" s="208"/>
      <c r="BH66" s="208"/>
    </row>
    <row r="67" spans="1:60" ht="22.5" outlineLevel="1" x14ac:dyDescent="0.2">
      <c r="A67" s="246">
        <v>24</v>
      </c>
      <c r="B67" s="247" t="s">
        <v>239</v>
      </c>
      <c r="C67" s="255" t="s">
        <v>240</v>
      </c>
      <c r="D67" s="248" t="s">
        <v>234</v>
      </c>
      <c r="E67" s="249">
        <v>29</v>
      </c>
      <c r="F67" s="250"/>
      <c r="G67" s="251">
        <f>ROUND(E67*F67,2)</f>
        <v>0</v>
      </c>
      <c r="H67" s="250"/>
      <c r="I67" s="251">
        <f>ROUND(E67*H67,2)</f>
        <v>0</v>
      </c>
      <c r="J67" s="250"/>
      <c r="K67" s="251">
        <f>ROUND(E67*J67,2)</f>
        <v>0</v>
      </c>
      <c r="L67" s="251">
        <v>21</v>
      </c>
      <c r="M67" s="251">
        <f>G67*(1+L67/100)</f>
        <v>0</v>
      </c>
      <c r="N67" s="251">
        <v>3.2100000000000002E-3</v>
      </c>
      <c r="O67" s="251">
        <f>ROUND(E67*N67,2)</f>
        <v>0.09</v>
      </c>
      <c r="P67" s="251">
        <v>0</v>
      </c>
      <c r="Q67" s="251">
        <f>ROUND(E67*P67,2)</f>
        <v>0</v>
      </c>
      <c r="R67" s="251" t="s">
        <v>194</v>
      </c>
      <c r="S67" s="251" t="s">
        <v>133</v>
      </c>
      <c r="T67" s="252" t="s">
        <v>154</v>
      </c>
      <c r="U67" s="217">
        <v>0</v>
      </c>
      <c r="V67" s="217">
        <f>ROUND(E67*U67,2)</f>
        <v>0</v>
      </c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195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x14ac:dyDescent="0.2">
      <c r="A68" s="219" t="s">
        <v>128</v>
      </c>
      <c r="B68" s="220" t="s">
        <v>90</v>
      </c>
      <c r="C68" s="236" t="s">
        <v>91</v>
      </c>
      <c r="D68" s="221"/>
      <c r="E68" s="222"/>
      <c r="F68" s="223"/>
      <c r="G68" s="223">
        <f>SUMIF(AG69:AG74,"&lt;&gt;NOR",G69:G74)</f>
        <v>0</v>
      </c>
      <c r="H68" s="223"/>
      <c r="I68" s="223">
        <f>SUM(I69:I74)</f>
        <v>0</v>
      </c>
      <c r="J68" s="223"/>
      <c r="K68" s="223">
        <f>SUM(K69:K74)</f>
        <v>0</v>
      </c>
      <c r="L68" s="223"/>
      <c r="M68" s="223">
        <f>SUM(M69:M74)</f>
        <v>0</v>
      </c>
      <c r="N68" s="223"/>
      <c r="O68" s="223">
        <f>SUM(O69:O74)</f>
        <v>160.91999999999999</v>
      </c>
      <c r="P68" s="223"/>
      <c r="Q68" s="223">
        <f>SUM(Q69:Q74)</f>
        <v>0</v>
      </c>
      <c r="R68" s="223"/>
      <c r="S68" s="223"/>
      <c r="T68" s="224"/>
      <c r="U68" s="218"/>
      <c r="V68" s="218">
        <f>SUM(V69:V74)</f>
        <v>185.89000000000001</v>
      </c>
      <c r="W68" s="218"/>
      <c r="AG68" t="s">
        <v>129</v>
      </c>
    </row>
    <row r="69" spans="1:60" ht="22.5" outlineLevel="1" x14ac:dyDescent="0.2">
      <c r="A69" s="225">
        <v>25</v>
      </c>
      <c r="B69" s="226" t="s">
        <v>241</v>
      </c>
      <c r="C69" s="237" t="s">
        <v>242</v>
      </c>
      <c r="D69" s="227" t="s">
        <v>230</v>
      </c>
      <c r="E69" s="228">
        <v>680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21</v>
      </c>
      <c r="M69" s="230">
        <f>G69*(1+L69/100)</f>
        <v>0</v>
      </c>
      <c r="N69" s="230">
        <v>0.188</v>
      </c>
      <c r="O69" s="230">
        <f>ROUND(E69*N69,2)</f>
        <v>127.84</v>
      </c>
      <c r="P69" s="230">
        <v>0</v>
      </c>
      <c r="Q69" s="230">
        <f>ROUND(E69*P69,2)</f>
        <v>0</v>
      </c>
      <c r="R69" s="230" t="s">
        <v>212</v>
      </c>
      <c r="S69" s="230" t="s">
        <v>133</v>
      </c>
      <c r="T69" s="231" t="s">
        <v>154</v>
      </c>
      <c r="U69" s="217">
        <v>0.27200000000000002</v>
      </c>
      <c r="V69" s="217">
        <f>ROUND(E69*U69,2)</f>
        <v>184.96</v>
      </c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155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15"/>
      <c r="B70" s="216"/>
      <c r="C70" s="253" t="s">
        <v>243</v>
      </c>
      <c r="D70" s="245"/>
      <c r="E70" s="245"/>
      <c r="F70" s="245"/>
      <c r="G70" s="245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157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25">
        <v>26</v>
      </c>
      <c r="B71" s="226" t="s">
        <v>244</v>
      </c>
      <c r="C71" s="237" t="s">
        <v>245</v>
      </c>
      <c r="D71" s="227" t="s">
        <v>230</v>
      </c>
      <c r="E71" s="228">
        <v>10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21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 t="s">
        <v>212</v>
      </c>
      <c r="S71" s="230" t="s">
        <v>133</v>
      </c>
      <c r="T71" s="231" t="s">
        <v>154</v>
      </c>
      <c r="U71" s="217">
        <v>9.3000000000000013E-2</v>
      </c>
      <c r="V71" s="217">
        <f>ROUND(E71*U71,2)</f>
        <v>0.93</v>
      </c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155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53" t="s">
        <v>246</v>
      </c>
      <c r="D72" s="245"/>
      <c r="E72" s="245"/>
      <c r="F72" s="245"/>
      <c r="G72" s="245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157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ht="22.5" outlineLevel="1" x14ac:dyDescent="0.2">
      <c r="A73" s="246">
        <v>27</v>
      </c>
      <c r="B73" s="247" t="s">
        <v>247</v>
      </c>
      <c r="C73" s="255" t="s">
        <v>248</v>
      </c>
      <c r="D73" s="248" t="s">
        <v>234</v>
      </c>
      <c r="E73" s="249">
        <v>20</v>
      </c>
      <c r="F73" s="250"/>
      <c r="G73" s="251">
        <f>ROUND(E73*F73,2)</f>
        <v>0</v>
      </c>
      <c r="H73" s="250"/>
      <c r="I73" s="251">
        <f>ROUND(E73*H73,2)</f>
        <v>0</v>
      </c>
      <c r="J73" s="250"/>
      <c r="K73" s="251">
        <f>ROUND(E73*J73,2)</f>
        <v>0</v>
      </c>
      <c r="L73" s="251">
        <v>21</v>
      </c>
      <c r="M73" s="251">
        <f>G73*(1+L73/100)</f>
        <v>0</v>
      </c>
      <c r="N73" s="251">
        <v>6.0000000000000005E-2</v>
      </c>
      <c r="O73" s="251">
        <f>ROUND(E73*N73,2)</f>
        <v>1.2</v>
      </c>
      <c r="P73" s="251">
        <v>0</v>
      </c>
      <c r="Q73" s="251">
        <f>ROUND(E73*P73,2)</f>
        <v>0</v>
      </c>
      <c r="R73" s="251" t="s">
        <v>194</v>
      </c>
      <c r="S73" s="251" t="s">
        <v>133</v>
      </c>
      <c r="T73" s="252" t="s">
        <v>154</v>
      </c>
      <c r="U73" s="217">
        <v>0</v>
      </c>
      <c r="V73" s="217">
        <f>ROUND(E73*U73,2)</f>
        <v>0</v>
      </c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195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ht="22.5" outlineLevel="1" x14ac:dyDescent="0.2">
      <c r="A74" s="246">
        <v>28</v>
      </c>
      <c r="B74" s="247" t="s">
        <v>249</v>
      </c>
      <c r="C74" s="255" t="s">
        <v>250</v>
      </c>
      <c r="D74" s="248" t="s">
        <v>234</v>
      </c>
      <c r="E74" s="249">
        <v>660</v>
      </c>
      <c r="F74" s="250"/>
      <c r="G74" s="251">
        <f>ROUND(E74*F74,2)</f>
        <v>0</v>
      </c>
      <c r="H74" s="250"/>
      <c r="I74" s="251">
        <f>ROUND(E74*H74,2)</f>
        <v>0</v>
      </c>
      <c r="J74" s="250"/>
      <c r="K74" s="251">
        <f>ROUND(E74*J74,2)</f>
        <v>0</v>
      </c>
      <c r="L74" s="251">
        <v>21</v>
      </c>
      <c r="M74" s="251">
        <f>G74*(1+L74/100)</f>
        <v>0</v>
      </c>
      <c r="N74" s="251">
        <v>4.8300000000000003E-2</v>
      </c>
      <c r="O74" s="251">
        <f>ROUND(E74*N74,2)</f>
        <v>31.88</v>
      </c>
      <c r="P74" s="251">
        <v>0</v>
      </c>
      <c r="Q74" s="251">
        <f>ROUND(E74*P74,2)</f>
        <v>0</v>
      </c>
      <c r="R74" s="251" t="s">
        <v>194</v>
      </c>
      <c r="S74" s="251" t="s">
        <v>133</v>
      </c>
      <c r="T74" s="252" t="s">
        <v>154</v>
      </c>
      <c r="U74" s="217">
        <v>0</v>
      </c>
      <c r="V74" s="217">
        <f>ROUND(E74*U74,2)</f>
        <v>0</v>
      </c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195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x14ac:dyDescent="0.2">
      <c r="A75" s="219" t="s">
        <v>128</v>
      </c>
      <c r="B75" s="220" t="s">
        <v>96</v>
      </c>
      <c r="C75" s="236" t="s">
        <v>97</v>
      </c>
      <c r="D75" s="221"/>
      <c r="E75" s="222"/>
      <c r="F75" s="223"/>
      <c r="G75" s="223">
        <f>SUMIF(AG76:AG78,"&lt;&gt;NOR",G76:G78)</f>
        <v>0</v>
      </c>
      <c r="H75" s="223"/>
      <c r="I75" s="223">
        <f>SUM(I76:I78)</f>
        <v>0</v>
      </c>
      <c r="J75" s="223"/>
      <c r="K75" s="223">
        <f>SUM(K76:K78)</f>
        <v>0</v>
      </c>
      <c r="L75" s="223"/>
      <c r="M75" s="223">
        <f>SUM(M76:M78)</f>
        <v>0</v>
      </c>
      <c r="N75" s="223"/>
      <c r="O75" s="223">
        <f>SUM(O76:O78)</f>
        <v>0</v>
      </c>
      <c r="P75" s="223"/>
      <c r="Q75" s="223">
        <f>SUM(Q76:Q78)</f>
        <v>0</v>
      </c>
      <c r="R75" s="223"/>
      <c r="S75" s="223"/>
      <c r="T75" s="224"/>
      <c r="U75" s="218"/>
      <c r="V75" s="218">
        <f>SUM(V76:V78)</f>
        <v>16.7</v>
      </c>
      <c r="W75" s="218"/>
      <c r="AG75" t="s">
        <v>129</v>
      </c>
    </row>
    <row r="76" spans="1:60" outlineLevel="1" x14ac:dyDescent="0.2">
      <c r="A76" s="225">
        <v>29</v>
      </c>
      <c r="B76" s="226" t="s">
        <v>251</v>
      </c>
      <c r="C76" s="237" t="s">
        <v>252</v>
      </c>
      <c r="D76" s="227" t="s">
        <v>193</v>
      </c>
      <c r="E76" s="228">
        <v>1043.5444600000001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21</v>
      </c>
      <c r="M76" s="230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0" t="s">
        <v>212</v>
      </c>
      <c r="S76" s="230" t="s">
        <v>133</v>
      </c>
      <c r="T76" s="231" t="s">
        <v>154</v>
      </c>
      <c r="U76" s="217">
        <v>1.6E-2</v>
      </c>
      <c r="V76" s="217">
        <f>ROUND(E76*U76,2)</f>
        <v>16.7</v>
      </c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155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15"/>
      <c r="B77" s="216"/>
      <c r="C77" s="253" t="s">
        <v>253</v>
      </c>
      <c r="D77" s="245"/>
      <c r="E77" s="245"/>
      <c r="F77" s="245"/>
      <c r="G77" s="245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157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15"/>
      <c r="B78" s="216"/>
      <c r="C78" s="254" t="s">
        <v>254</v>
      </c>
      <c r="D78" s="243"/>
      <c r="E78" s="244">
        <v>1043.5444600000001</v>
      </c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159</v>
      </c>
      <c r="AH78" s="208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x14ac:dyDescent="0.2">
      <c r="A79" s="5"/>
      <c r="B79" s="6"/>
      <c r="C79" s="240"/>
      <c r="D79" s="8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AE79">
        <v>15</v>
      </c>
      <c r="AF79">
        <v>21</v>
      </c>
    </row>
    <row r="80" spans="1:60" x14ac:dyDescent="0.2">
      <c r="A80" s="211"/>
      <c r="B80" s="212" t="s">
        <v>29</v>
      </c>
      <c r="C80" s="241"/>
      <c r="D80" s="213"/>
      <c r="E80" s="214"/>
      <c r="F80" s="214"/>
      <c r="G80" s="235">
        <f>G8+G20+G25+G40+G49+G55+G58+G62+G68+G75</f>
        <v>0</v>
      </c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AE80">
        <f>SUMIF(L7:L78,AE79,G7:G78)</f>
        <v>0</v>
      </c>
      <c r="AF80">
        <f>SUMIF(L7:L78,AF79,G7:G78)</f>
        <v>0</v>
      </c>
      <c r="AG80" t="s">
        <v>147</v>
      </c>
    </row>
    <row r="81" spans="3:33" x14ac:dyDescent="0.2">
      <c r="C81" s="242"/>
      <c r="D81" s="192"/>
      <c r="AG81" t="s">
        <v>149</v>
      </c>
    </row>
    <row r="82" spans="3:33" x14ac:dyDescent="0.2">
      <c r="D82" s="192"/>
    </row>
    <row r="83" spans="3:33" x14ac:dyDescent="0.2">
      <c r="D83" s="192"/>
    </row>
    <row r="84" spans="3:33" x14ac:dyDescent="0.2">
      <c r="D84" s="192"/>
    </row>
    <row r="85" spans="3:33" x14ac:dyDescent="0.2">
      <c r="D85" s="192"/>
    </row>
    <row r="86" spans="3:33" x14ac:dyDescent="0.2">
      <c r="D86" s="192"/>
    </row>
    <row r="87" spans="3:33" x14ac:dyDescent="0.2">
      <c r="D87" s="192"/>
    </row>
    <row r="88" spans="3:33" x14ac:dyDescent="0.2">
      <c r="D88" s="192"/>
    </row>
    <row r="89" spans="3:33" x14ac:dyDescent="0.2">
      <c r="D89" s="192"/>
    </row>
    <row r="90" spans="3:33" x14ac:dyDescent="0.2">
      <c r="D90" s="192"/>
    </row>
    <row r="91" spans="3:33" x14ac:dyDescent="0.2">
      <c r="D91" s="192"/>
    </row>
    <row r="92" spans="3:33" x14ac:dyDescent="0.2">
      <c r="D92" s="192"/>
    </row>
    <row r="93" spans="3:33" x14ac:dyDescent="0.2">
      <c r="D93" s="192"/>
    </row>
    <row r="94" spans="3:33" x14ac:dyDescent="0.2">
      <c r="D94" s="192"/>
    </row>
    <row r="95" spans="3:33" x14ac:dyDescent="0.2">
      <c r="D95" s="192"/>
    </row>
    <row r="96" spans="3:33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yAU0aHdFAL1yZ5QfHvUV8kOQTTurIoB8bnIe4gCfVvPW2k+XHaAbSsi40I++MatwcrOu2b3Vo2Ps3XCWcDYaxA==" saltValue="+JBtQ0xe1R4NuoiEgWNmYQ==" spinCount="100000" sheet="1"/>
  <mergeCells count="22">
    <mergeCell ref="C66:G66"/>
    <mergeCell ref="C70:G70"/>
    <mergeCell ref="C72:G72"/>
    <mergeCell ref="C77:G77"/>
    <mergeCell ref="C34:G34"/>
    <mergeCell ref="C42:G42"/>
    <mergeCell ref="C45:G45"/>
    <mergeCell ref="C53:G53"/>
    <mergeCell ref="C60:G60"/>
    <mergeCell ref="C64:G64"/>
    <mergeCell ref="C15:G15"/>
    <mergeCell ref="C18:G18"/>
    <mergeCell ref="C22:G22"/>
    <mergeCell ref="C27:G27"/>
    <mergeCell ref="C28:G28"/>
    <mergeCell ref="C31:G31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2058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9869E-084B-4B65-81D8-D0573AD34AA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103</v>
      </c>
      <c r="B1" s="193"/>
      <c r="C1" s="193"/>
      <c r="D1" s="193"/>
      <c r="E1" s="193"/>
      <c r="F1" s="193"/>
      <c r="G1" s="193"/>
      <c r="AG1" t="s">
        <v>104</v>
      </c>
    </row>
    <row r="2" spans="1:60" ht="24.95" customHeight="1" x14ac:dyDescent="0.2">
      <c r="A2" s="194" t="s">
        <v>7</v>
      </c>
      <c r="B2" s="72" t="s">
        <v>44</v>
      </c>
      <c r="C2" s="197" t="s">
        <v>45</v>
      </c>
      <c r="D2" s="195"/>
      <c r="E2" s="195"/>
      <c r="F2" s="195"/>
      <c r="G2" s="196"/>
      <c r="AG2" t="s">
        <v>105</v>
      </c>
    </row>
    <row r="3" spans="1:60" ht="24.95" customHeight="1" x14ac:dyDescent="0.2">
      <c r="A3" s="194" t="s">
        <v>8</v>
      </c>
      <c r="B3" s="72" t="s">
        <v>63</v>
      </c>
      <c r="C3" s="197" t="s">
        <v>62</v>
      </c>
      <c r="D3" s="195"/>
      <c r="E3" s="195"/>
      <c r="F3" s="195"/>
      <c r="G3" s="196"/>
      <c r="AC3" s="129" t="s">
        <v>105</v>
      </c>
      <c r="AG3" t="s">
        <v>106</v>
      </c>
    </row>
    <row r="4" spans="1:60" ht="24.95" customHeight="1" x14ac:dyDescent="0.2">
      <c r="A4" s="198" t="s">
        <v>9</v>
      </c>
      <c r="B4" s="199" t="s">
        <v>60</v>
      </c>
      <c r="C4" s="200" t="s">
        <v>62</v>
      </c>
      <c r="D4" s="201"/>
      <c r="E4" s="201"/>
      <c r="F4" s="201"/>
      <c r="G4" s="202"/>
      <c r="AG4" t="s">
        <v>107</v>
      </c>
    </row>
    <row r="5" spans="1:60" x14ac:dyDescent="0.2">
      <c r="D5" s="192"/>
    </row>
    <row r="6" spans="1:60" ht="38.25" x14ac:dyDescent="0.2">
      <c r="A6" s="204" t="s">
        <v>108</v>
      </c>
      <c r="B6" s="206" t="s">
        <v>109</v>
      </c>
      <c r="C6" s="206" t="s">
        <v>110</v>
      </c>
      <c r="D6" s="205" t="s">
        <v>111</v>
      </c>
      <c r="E6" s="204" t="s">
        <v>112</v>
      </c>
      <c r="F6" s="203" t="s">
        <v>113</v>
      </c>
      <c r="G6" s="204" t="s">
        <v>29</v>
      </c>
      <c r="H6" s="207" t="s">
        <v>30</v>
      </c>
      <c r="I6" s="207" t="s">
        <v>114</v>
      </c>
      <c r="J6" s="207" t="s">
        <v>31</v>
      </c>
      <c r="K6" s="207" t="s">
        <v>115</v>
      </c>
      <c r="L6" s="207" t="s">
        <v>116</v>
      </c>
      <c r="M6" s="207" t="s">
        <v>117</v>
      </c>
      <c r="N6" s="207" t="s">
        <v>118</v>
      </c>
      <c r="O6" s="207" t="s">
        <v>119</v>
      </c>
      <c r="P6" s="207" t="s">
        <v>120</v>
      </c>
      <c r="Q6" s="207" t="s">
        <v>121</v>
      </c>
      <c r="R6" s="207" t="s">
        <v>122</v>
      </c>
      <c r="S6" s="207" t="s">
        <v>123</v>
      </c>
      <c r="T6" s="207" t="s">
        <v>124</v>
      </c>
      <c r="U6" s="207" t="s">
        <v>125</v>
      </c>
      <c r="V6" s="207" t="s">
        <v>126</v>
      </c>
      <c r="W6" s="207" t="s">
        <v>127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128</v>
      </c>
      <c r="B8" s="220" t="s">
        <v>68</v>
      </c>
      <c r="C8" s="236" t="s">
        <v>69</v>
      </c>
      <c r="D8" s="221"/>
      <c r="E8" s="222"/>
      <c r="F8" s="223"/>
      <c r="G8" s="223">
        <f>SUMIF(AG9:AG22,"&lt;&gt;NOR",G9:G22)</f>
        <v>0</v>
      </c>
      <c r="H8" s="223"/>
      <c r="I8" s="223">
        <f>SUM(I9:I22)</f>
        <v>0</v>
      </c>
      <c r="J8" s="223"/>
      <c r="K8" s="223">
        <f>SUM(K9:K22)</f>
        <v>0</v>
      </c>
      <c r="L8" s="223"/>
      <c r="M8" s="223">
        <f>SUM(M9:M22)</f>
        <v>0</v>
      </c>
      <c r="N8" s="223"/>
      <c r="O8" s="223">
        <f>SUM(O9:O22)</f>
        <v>0</v>
      </c>
      <c r="P8" s="223"/>
      <c r="Q8" s="223">
        <f>SUM(Q9:Q22)</f>
        <v>0</v>
      </c>
      <c r="R8" s="223"/>
      <c r="S8" s="223"/>
      <c r="T8" s="224"/>
      <c r="U8" s="218"/>
      <c r="V8" s="218">
        <f>SUM(V9:V22)</f>
        <v>23.91</v>
      </c>
      <c r="W8" s="218"/>
      <c r="AG8" t="s">
        <v>129</v>
      </c>
    </row>
    <row r="9" spans="1:60" ht="22.5" outlineLevel="1" x14ac:dyDescent="0.2">
      <c r="A9" s="225">
        <v>1</v>
      </c>
      <c r="B9" s="226" t="s">
        <v>150</v>
      </c>
      <c r="C9" s="237" t="s">
        <v>151</v>
      </c>
      <c r="D9" s="227" t="s">
        <v>152</v>
      </c>
      <c r="E9" s="228">
        <v>21.42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153</v>
      </c>
      <c r="S9" s="230" t="s">
        <v>133</v>
      </c>
      <c r="T9" s="231" t="s">
        <v>154</v>
      </c>
      <c r="U9" s="217">
        <v>5.8000000000000003E-2</v>
      </c>
      <c r="V9" s="217">
        <f>ROUND(E9*U9,2)</f>
        <v>1.24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155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53" t="s">
        <v>156</v>
      </c>
      <c r="D10" s="245"/>
      <c r="E10" s="245"/>
      <c r="F10" s="245"/>
      <c r="G10" s="245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157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54" t="s">
        <v>255</v>
      </c>
      <c r="D11" s="243"/>
      <c r="E11" s="244">
        <v>21.42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159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25">
        <v>2</v>
      </c>
      <c r="B12" s="226" t="s">
        <v>160</v>
      </c>
      <c r="C12" s="237" t="s">
        <v>161</v>
      </c>
      <c r="D12" s="227" t="s">
        <v>152</v>
      </c>
      <c r="E12" s="228">
        <v>71.400000000000006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 t="s">
        <v>153</v>
      </c>
      <c r="S12" s="230" t="s">
        <v>133</v>
      </c>
      <c r="T12" s="231" t="s">
        <v>154</v>
      </c>
      <c r="U12" s="217">
        <v>0.223</v>
      </c>
      <c r="V12" s="217">
        <f>ROUND(E12*U12,2)</f>
        <v>15.92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155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53" t="s">
        <v>162</v>
      </c>
      <c r="D13" s="245"/>
      <c r="E13" s="245"/>
      <c r="F13" s="245"/>
      <c r="G13" s="245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157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33" t="str">
        <f>C13</f>
        <v>s přemístěním výkopku v příčných profilech na vzdálenost do 15 m nebo s naložením na dopravní prostředek.</v>
      </c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54" t="s">
        <v>256</v>
      </c>
      <c r="D14" s="243"/>
      <c r="E14" s="244">
        <v>126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159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54" t="s">
        <v>257</v>
      </c>
      <c r="D15" s="243"/>
      <c r="E15" s="244">
        <v>-10.5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159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54" t="s">
        <v>258</v>
      </c>
      <c r="D16" s="243"/>
      <c r="E16" s="244">
        <v>-44.099999999999994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159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25">
        <v>3</v>
      </c>
      <c r="B17" s="226" t="s">
        <v>163</v>
      </c>
      <c r="C17" s="237" t="s">
        <v>164</v>
      </c>
      <c r="D17" s="227" t="s">
        <v>152</v>
      </c>
      <c r="E17" s="228">
        <v>2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 t="s">
        <v>153</v>
      </c>
      <c r="S17" s="230" t="s">
        <v>133</v>
      </c>
      <c r="T17" s="231" t="s">
        <v>154</v>
      </c>
      <c r="U17" s="217">
        <v>2.2490000000000001</v>
      </c>
      <c r="V17" s="217">
        <f>ROUND(E17*U17,2)</f>
        <v>4.5</v>
      </c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155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ht="22.5" outlineLevel="1" x14ac:dyDescent="0.2">
      <c r="A18" s="215"/>
      <c r="B18" s="216"/>
      <c r="C18" s="253" t="s">
        <v>165</v>
      </c>
      <c r="D18" s="245"/>
      <c r="E18" s="245"/>
      <c r="F18" s="245"/>
      <c r="G18" s="245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157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33" t="str">
        <f>C18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54" t="s">
        <v>259</v>
      </c>
      <c r="D19" s="243"/>
      <c r="E19" s="244">
        <v>2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159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25">
        <v>4</v>
      </c>
      <c r="B20" s="226" t="s">
        <v>167</v>
      </c>
      <c r="C20" s="237" t="s">
        <v>168</v>
      </c>
      <c r="D20" s="227" t="s">
        <v>152</v>
      </c>
      <c r="E20" s="228">
        <v>14.08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 t="s">
        <v>153</v>
      </c>
      <c r="S20" s="230" t="s">
        <v>133</v>
      </c>
      <c r="T20" s="231" t="s">
        <v>154</v>
      </c>
      <c r="U20" s="217">
        <v>0.16</v>
      </c>
      <c r="V20" s="217">
        <f>ROUND(E20*U20,2)</f>
        <v>2.25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155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ht="33.75" outlineLevel="1" x14ac:dyDescent="0.2">
      <c r="A21" s="215"/>
      <c r="B21" s="216"/>
      <c r="C21" s="253" t="s">
        <v>169</v>
      </c>
      <c r="D21" s="245"/>
      <c r="E21" s="245"/>
      <c r="F21" s="245"/>
      <c r="G21" s="245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157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33" t="str">
        <f>C21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54" t="s">
        <v>260</v>
      </c>
      <c r="D22" s="243"/>
      <c r="E22" s="244">
        <v>14.08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159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x14ac:dyDescent="0.2">
      <c r="A23" s="219" t="s">
        <v>128</v>
      </c>
      <c r="B23" s="220" t="s">
        <v>70</v>
      </c>
      <c r="C23" s="236" t="s">
        <v>71</v>
      </c>
      <c r="D23" s="221"/>
      <c r="E23" s="222"/>
      <c r="F23" s="223"/>
      <c r="G23" s="223">
        <f>SUMIF(AG24:AG32,"&lt;&gt;NOR",G24:G32)</f>
        <v>0</v>
      </c>
      <c r="H23" s="223"/>
      <c r="I23" s="223">
        <f>SUM(I24:I32)</f>
        <v>0</v>
      </c>
      <c r="J23" s="223"/>
      <c r="K23" s="223">
        <f>SUM(K24:K32)</f>
        <v>0</v>
      </c>
      <c r="L23" s="223"/>
      <c r="M23" s="223">
        <f>SUM(M24:M32)</f>
        <v>0</v>
      </c>
      <c r="N23" s="223"/>
      <c r="O23" s="223">
        <f>SUM(O24:O32)</f>
        <v>0</v>
      </c>
      <c r="P23" s="223"/>
      <c r="Q23" s="223">
        <f>SUM(Q24:Q32)</f>
        <v>152.53</v>
      </c>
      <c r="R23" s="223"/>
      <c r="S23" s="223"/>
      <c r="T23" s="224"/>
      <c r="U23" s="218"/>
      <c r="V23" s="218">
        <f>SUM(V24:V32)</f>
        <v>171.21</v>
      </c>
      <c r="W23" s="218"/>
      <c r="AG23" t="s">
        <v>129</v>
      </c>
    </row>
    <row r="24" spans="1:60" ht="22.5" outlineLevel="1" x14ac:dyDescent="0.2">
      <c r="A24" s="225">
        <v>5</v>
      </c>
      <c r="B24" s="226" t="s">
        <v>261</v>
      </c>
      <c r="C24" s="237" t="s">
        <v>262</v>
      </c>
      <c r="D24" s="227" t="s">
        <v>188</v>
      </c>
      <c r="E24" s="228">
        <v>49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30">
        <v>0</v>
      </c>
      <c r="O24" s="230">
        <f>ROUND(E24*N24,2)</f>
        <v>0</v>
      </c>
      <c r="P24" s="230">
        <v>0.13800000000000001</v>
      </c>
      <c r="Q24" s="230">
        <f>ROUND(E24*P24,2)</f>
        <v>6.76</v>
      </c>
      <c r="R24" s="230" t="s">
        <v>212</v>
      </c>
      <c r="S24" s="230" t="s">
        <v>133</v>
      </c>
      <c r="T24" s="231" t="s">
        <v>154</v>
      </c>
      <c r="U24" s="217">
        <v>0.16</v>
      </c>
      <c r="V24" s="217">
        <f>ROUND(E24*U24,2)</f>
        <v>7.84</v>
      </c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155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53" t="s">
        <v>263</v>
      </c>
      <c r="D25" s="245"/>
      <c r="E25" s="245"/>
      <c r="F25" s="245"/>
      <c r="G25" s="245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157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54" t="s">
        <v>264</v>
      </c>
      <c r="D26" s="243"/>
      <c r="E26" s="244">
        <v>5</v>
      </c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159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54" t="s">
        <v>265</v>
      </c>
      <c r="D27" s="243"/>
      <c r="E27" s="244">
        <v>44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159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22.5" outlineLevel="1" x14ac:dyDescent="0.2">
      <c r="A28" s="246">
        <v>6</v>
      </c>
      <c r="B28" s="247" t="s">
        <v>266</v>
      </c>
      <c r="C28" s="255" t="s">
        <v>267</v>
      </c>
      <c r="D28" s="248" t="s">
        <v>188</v>
      </c>
      <c r="E28" s="249">
        <v>210</v>
      </c>
      <c r="F28" s="250"/>
      <c r="G28" s="251">
        <f>ROUND(E28*F28,2)</f>
        <v>0</v>
      </c>
      <c r="H28" s="250"/>
      <c r="I28" s="251">
        <f>ROUND(E28*H28,2)</f>
        <v>0</v>
      </c>
      <c r="J28" s="250"/>
      <c r="K28" s="251">
        <f>ROUND(E28*J28,2)</f>
        <v>0</v>
      </c>
      <c r="L28" s="251">
        <v>21</v>
      </c>
      <c r="M28" s="251">
        <f>G28*(1+L28/100)</f>
        <v>0</v>
      </c>
      <c r="N28" s="251">
        <v>0</v>
      </c>
      <c r="O28" s="251">
        <f>ROUND(E28*N28,2)</f>
        <v>0</v>
      </c>
      <c r="P28" s="251">
        <v>0.11</v>
      </c>
      <c r="Q28" s="251">
        <f>ROUND(E28*P28,2)</f>
        <v>23.1</v>
      </c>
      <c r="R28" s="251" t="s">
        <v>212</v>
      </c>
      <c r="S28" s="251" t="s">
        <v>133</v>
      </c>
      <c r="T28" s="252" t="s">
        <v>154</v>
      </c>
      <c r="U28" s="217">
        <v>4.3000000000000003E-2</v>
      </c>
      <c r="V28" s="217">
        <f>ROUND(E28*U28,2)</f>
        <v>9.0299999999999994</v>
      </c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155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25">
        <v>7</v>
      </c>
      <c r="B29" s="226" t="s">
        <v>268</v>
      </c>
      <c r="C29" s="237" t="s">
        <v>269</v>
      </c>
      <c r="D29" s="227" t="s">
        <v>230</v>
      </c>
      <c r="E29" s="228">
        <v>95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30">
        <v>0</v>
      </c>
      <c r="O29" s="230">
        <f>ROUND(E29*N29,2)</f>
        <v>0</v>
      </c>
      <c r="P29" s="230">
        <v>0.27</v>
      </c>
      <c r="Q29" s="230">
        <f>ROUND(E29*P29,2)</f>
        <v>25.65</v>
      </c>
      <c r="R29" s="230" t="s">
        <v>212</v>
      </c>
      <c r="S29" s="230" t="s">
        <v>133</v>
      </c>
      <c r="T29" s="231" t="s">
        <v>154</v>
      </c>
      <c r="U29" s="217">
        <v>0.12300000000000001</v>
      </c>
      <c r="V29" s="217">
        <f>ROUND(E29*U29,2)</f>
        <v>11.69</v>
      </c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155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53" t="s">
        <v>270</v>
      </c>
      <c r="D30" s="245"/>
      <c r="E30" s="245"/>
      <c r="F30" s="245"/>
      <c r="G30" s="245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157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33" t="str">
        <f>C30</f>
        <v>s vybouráním lože, s přemístěním hmot na skládku na vzdálenost do 3 m nebo naložením na dopravní prostředek</v>
      </c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54" t="s">
        <v>271</v>
      </c>
      <c r="D31" s="243"/>
      <c r="E31" s="244">
        <v>95</v>
      </c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159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46">
        <v>8</v>
      </c>
      <c r="B32" s="247" t="s">
        <v>272</v>
      </c>
      <c r="C32" s="255" t="s">
        <v>273</v>
      </c>
      <c r="D32" s="248" t="s">
        <v>188</v>
      </c>
      <c r="E32" s="249">
        <v>210</v>
      </c>
      <c r="F32" s="250"/>
      <c r="G32" s="251">
        <f>ROUND(E32*F32,2)</f>
        <v>0</v>
      </c>
      <c r="H32" s="250"/>
      <c r="I32" s="251">
        <f>ROUND(E32*H32,2)</f>
        <v>0</v>
      </c>
      <c r="J32" s="250"/>
      <c r="K32" s="251">
        <f>ROUND(E32*J32,2)</f>
        <v>0</v>
      </c>
      <c r="L32" s="251">
        <v>21</v>
      </c>
      <c r="M32" s="251">
        <f>G32*(1+L32/100)</f>
        <v>0</v>
      </c>
      <c r="N32" s="251">
        <v>0</v>
      </c>
      <c r="O32" s="251">
        <f>ROUND(E32*N32,2)</f>
        <v>0</v>
      </c>
      <c r="P32" s="251">
        <v>0.46200000000000002</v>
      </c>
      <c r="Q32" s="251">
        <f>ROUND(E32*P32,2)</f>
        <v>97.02</v>
      </c>
      <c r="R32" s="251"/>
      <c r="S32" s="251" t="s">
        <v>133</v>
      </c>
      <c r="T32" s="252" t="s">
        <v>154</v>
      </c>
      <c r="U32" s="217">
        <v>0.67929000000000006</v>
      </c>
      <c r="V32" s="217">
        <f>ROUND(E32*U32,2)</f>
        <v>142.65</v>
      </c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274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x14ac:dyDescent="0.2">
      <c r="A33" s="219" t="s">
        <v>128</v>
      </c>
      <c r="B33" s="220" t="s">
        <v>72</v>
      </c>
      <c r="C33" s="236" t="s">
        <v>73</v>
      </c>
      <c r="D33" s="221"/>
      <c r="E33" s="222"/>
      <c r="F33" s="223"/>
      <c r="G33" s="223">
        <f>SUMIF(AG34:AG36,"&lt;&gt;NOR",G34:G36)</f>
        <v>0</v>
      </c>
      <c r="H33" s="223"/>
      <c r="I33" s="223">
        <f>SUM(I34:I36)</f>
        <v>0</v>
      </c>
      <c r="J33" s="223"/>
      <c r="K33" s="223">
        <f>SUM(K34:K36)</f>
        <v>0</v>
      </c>
      <c r="L33" s="223"/>
      <c r="M33" s="223">
        <f>SUM(M34:M36)</f>
        <v>0</v>
      </c>
      <c r="N33" s="223"/>
      <c r="O33" s="223">
        <f>SUM(O34:O36)</f>
        <v>0</v>
      </c>
      <c r="P33" s="223"/>
      <c r="Q33" s="223">
        <f>SUM(Q34:Q36)</f>
        <v>0</v>
      </c>
      <c r="R33" s="223"/>
      <c r="S33" s="223"/>
      <c r="T33" s="224"/>
      <c r="U33" s="218"/>
      <c r="V33" s="218">
        <f>SUM(V34:V36)</f>
        <v>0.51</v>
      </c>
      <c r="W33" s="218"/>
      <c r="AG33" t="s">
        <v>129</v>
      </c>
    </row>
    <row r="34" spans="1:60" outlineLevel="1" x14ac:dyDescent="0.2">
      <c r="A34" s="225">
        <v>9</v>
      </c>
      <c r="B34" s="226" t="s">
        <v>275</v>
      </c>
      <c r="C34" s="237" t="s">
        <v>276</v>
      </c>
      <c r="D34" s="227" t="s">
        <v>152</v>
      </c>
      <c r="E34" s="228">
        <v>2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 t="s">
        <v>153</v>
      </c>
      <c r="S34" s="230" t="s">
        <v>133</v>
      </c>
      <c r="T34" s="231" t="s">
        <v>154</v>
      </c>
      <c r="U34" s="217">
        <v>0.25660000000000005</v>
      </c>
      <c r="V34" s="217">
        <f>ROUND(E34*U34,2)</f>
        <v>0.51</v>
      </c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155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ht="33.75" outlineLevel="1" x14ac:dyDescent="0.2">
      <c r="A35" s="215"/>
      <c r="B35" s="216"/>
      <c r="C35" s="253" t="s">
        <v>277</v>
      </c>
      <c r="D35" s="245"/>
      <c r="E35" s="245"/>
      <c r="F35" s="245"/>
      <c r="G35" s="245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157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33" t="str">
        <f>C35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15"/>
      <c r="B36" s="216"/>
      <c r="C36" s="254" t="s">
        <v>278</v>
      </c>
      <c r="D36" s="243"/>
      <c r="E36" s="244">
        <v>2</v>
      </c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159</v>
      </c>
      <c r="AH36" s="208">
        <v>0</v>
      </c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x14ac:dyDescent="0.2">
      <c r="A37" s="219" t="s">
        <v>128</v>
      </c>
      <c r="B37" s="220" t="s">
        <v>74</v>
      </c>
      <c r="C37" s="236" t="s">
        <v>75</v>
      </c>
      <c r="D37" s="221"/>
      <c r="E37" s="222"/>
      <c r="F37" s="223"/>
      <c r="G37" s="223">
        <f>SUMIF(AG38:AG41,"&lt;&gt;NOR",G38:G41)</f>
        <v>0</v>
      </c>
      <c r="H37" s="223"/>
      <c r="I37" s="223">
        <f>SUM(I38:I41)</f>
        <v>0</v>
      </c>
      <c r="J37" s="223"/>
      <c r="K37" s="223">
        <f>SUM(K38:K41)</f>
        <v>0</v>
      </c>
      <c r="L37" s="223"/>
      <c r="M37" s="223">
        <f>SUM(M38:M41)</f>
        <v>0</v>
      </c>
      <c r="N37" s="223"/>
      <c r="O37" s="223">
        <f>SUM(O38:O41)</f>
        <v>0</v>
      </c>
      <c r="P37" s="223"/>
      <c r="Q37" s="223">
        <f>SUM(Q38:Q41)</f>
        <v>0</v>
      </c>
      <c r="R37" s="223"/>
      <c r="S37" s="223"/>
      <c r="T37" s="224"/>
      <c r="U37" s="218"/>
      <c r="V37" s="218">
        <f>SUM(V38:V41)</f>
        <v>0.71</v>
      </c>
      <c r="W37" s="218"/>
      <c r="AG37" t="s">
        <v>129</v>
      </c>
    </row>
    <row r="38" spans="1:60" outlineLevel="1" x14ac:dyDescent="0.2">
      <c r="A38" s="225">
        <v>10</v>
      </c>
      <c r="B38" s="226" t="s">
        <v>279</v>
      </c>
      <c r="C38" s="237" t="s">
        <v>280</v>
      </c>
      <c r="D38" s="227" t="s">
        <v>152</v>
      </c>
      <c r="E38" s="228">
        <v>64.945000000000007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 t="s">
        <v>153</v>
      </c>
      <c r="S38" s="230" t="s">
        <v>133</v>
      </c>
      <c r="T38" s="231" t="s">
        <v>154</v>
      </c>
      <c r="U38" s="217">
        <v>1.1000000000000001E-2</v>
      </c>
      <c r="V38" s="217">
        <f>ROUND(E38*U38,2)</f>
        <v>0.71</v>
      </c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155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53" t="s">
        <v>173</v>
      </c>
      <c r="D39" s="245"/>
      <c r="E39" s="245"/>
      <c r="F39" s="245"/>
      <c r="G39" s="245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157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33" t="str">
        <f>C39</f>
        <v>po suchu, bez ohledu na druh dopravního prostředku, bez naložení výkopku, avšak se složením bez rozhrnutí,</v>
      </c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15"/>
      <c r="B40" s="216"/>
      <c r="C40" s="254" t="s">
        <v>281</v>
      </c>
      <c r="D40" s="243"/>
      <c r="E40" s="244">
        <v>64.945000000000007</v>
      </c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159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46">
        <v>11</v>
      </c>
      <c r="B41" s="247" t="s">
        <v>175</v>
      </c>
      <c r="C41" s="255" t="s">
        <v>176</v>
      </c>
      <c r="D41" s="248" t="s">
        <v>152</v>
      </c>
      <c r="E41" s="249">
        <v>64.945000000000007</v>
      </c>
      <c r="F41" s="250"/>
      <c r="G41" s="251">
        <f>ROUND(E41*F41,2)</f>
        <v>0</v>
      </c>
      <c r="H41" s="250"/>
      <c r="I41" s="251">
        <f>ROUND(E41*H41,2)</f>
        <v>0</v>
      </c>
      <c r="J41" s="250"/>
      <c r="K41" s="251">
        <f>ROUND(E41*J41,2)</f>
        <v>0</v>
      </c>
      <c r="L41" s="251">
        <v>21</v>
      </c>
      <c r="M41" s="251">
        <f>G41*(1+L41/100)</f>
        <v>0</v>
      </c>
      <c r="N41" s="251">
        <v>0</v>
      </c>
      <c r="O41" s="251">
        <f>ROUND(E41*N41,2)</f>
        <v>0</v>
      </c>
      <c r="P41" s="251">
        <v>0</v>
      </c>
      <c r="Q41" s="251">
        <f>ROUND(E41*P41,2)</f>
        <v>0</v>
      </c>
      <c r="R41" s="251" t="s">
        <v>153</v>
      </c>
      <c r="S41" s="251" t="s">
        <v>133</v>
      </c>
      <c r="T41" s="252" t="s">
        <v>154</v>
      </c>
      <c r="U41" s="217">
        <v>0</v>
      </c>
      <c r="V41" s="217">
        <f>ROUND(E41*U41,2)</f>
        <v>0</v>
      </c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155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x14ac:dyDescent="0.2">
      <c r="A42" s="219" t="s">
        <v>128</v>
      </c>
      <c r="B42" s="220" t="s">
        <v>76</v>
      </c>
      <c r="C42" s="236" t="s">
        <v>77</v>
      </c>
      <c r="D42" s="221"/>
      <c r="E42" s="222"/>
      <c r="F42" s="223"/>
      <c r="G42" s="223">
        <f>SUMIF(AG43:AG60,"&lt;&gt;NOR",G43:G60)</f>
        <v>0</v>
      </c>
      <c r="H42" s="223"/>
      <c r="I42" s="223">
        <f>SUM(I43:I60)</f>
        <v>0</v>
      </c>
      <c r="J42" s="223"/>
      <c r="K42" s="223">
        <f>SUM(K43:K60)</f>
        <v>0</v>
      </c>
      <c r="L42" s="223"/>
      <c r="M42" s="223">
        <f>SUM(M43:M60)</f>
        <v>0</v>
      </c>
      <c r="N42" s="223"/>
      <c r="O42" s="223">
        <f>SUM(O43:O60)</f>
        <v>11.66</v>
      </c>
      <c r="P42" s="223"/>
      <c r="Q42" s="223">
        <f>SUM(Q43:Q60)</f>
        <v>0</v>
      </c>
      <c r="R42" s="223"/>
      <c r="S42" s="223"/>
      <c r="T42" s="224"/>
      <c r="U42" s="218"/>
      <c r="V42" s="218">
        <f>SUM(V43:V60)</f>
        <v>11.48</v>
      </c>
      <c r="W42" s="218"/>
      <c r="AG42" t="s">
        <v>129</v>
      </c>
    </row>
    <row r="43" spans="1:60" ht="22.5" outlineLevel="1" x14ac:dyDescent="0.2">
      <c r="A43" s="225">
        <v>12</v>
      </c>
      <c r="B43" s="226" t="s">
        <v>282</v>
      </c>
      <c r="C43" s="237" t="s">
        <v>283</v>
      </c>
      <c r="D43" s="227" t="s">
        <v>152</v>
      </c>
      <c r="E43" s="228">
        <v>6.4550000000000001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 t="s">
        <v>153</v>
      </c>
      <c r="S43" s="230" t="s">
        <v>133</v>
      </c>
      <c r="T43" s="231" t="s">
        <v>154</v>
      </c>
      <c r="U43" s="217">
        <v>5.3000000000000005E-2</v>
      </c>
      <c r="V43" s="217">
        <f>ROUND(E43*U43,2)</f>
        <v>0.34</v>
      </c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155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54" t="s">
        <v>284</v>
      </c>
      <c r="D44" s="243"/>
      <c r="E44" s="244">
        <v>6.4550000000000001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159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56.25" outlineLevel="1" x14ac:dyDescent="0.2">
      <c r="A45" s="225">
        <v>13</v>
      </c>
      <c r="B45" s="226" t="s">
        <v>285</v>
      </c>
      <c r="C45" s="237" t="s">
        <v>286</v>
      </c>
      <c r="D45" s="227" t="s">
        <v>152</v>
      </c>
      <c r="E45" s="228">
        <v>6.4540000000000006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 t="s">
        <v>153</v>
      </c>
      <c r="S45" s="230" t="s">
        <v>133</v>
      </c>
      <c r="T45" s="231" t="s">
        <v>154</v>
      </c>
      <c r="U45" s="217">
        <v>4.3000000000000003E-2</v>
      </c>
      <c r="V45" s="217">
        <f>ROUND(E45*U45,2)</f>
        <v>0.28000000000000003</v>
      </c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155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53" t="s">
        <v>287</v>
      </c>
      <c r="D46" s="245"/>
      <c r="E46" s="245"/>
      <c r="F46" s="245"/>
      <c r="G46" s="245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157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ht="22.5" outlineLevel="1" x14ac:dyDescent="0.2">
      <c r="A47" s="225">
        <v>14</v>
      </c>
      <c r="B47" s="226" t="s">
        <v>177</v>
      </c>
      <c r="C47" s="237" t="s">
        <v>178</v>
      </c>
      <c r="D47" s="227" t="s">
        <v>152</v>
      </c>
      <c r="E47" s="228">
        <v>4.4000000000000004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 t="s">
        <v>153</v>
      </c>
      <c r="S47" s="230" t="s">
        <v>133</v>
      </c>
      <c r="T47" s="231" t="s">
        <v>154</v>
      </c>
      <c r="U47" s="217">
        <v>0.20200000000000001</v>
      </c>
      <c r="V47" s="217">
        <f>ROUND(E47*U47,2)</f>
        <v>0.89</v>
      </c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155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53" t="s">
        <v>179</v>
      </c>
      <c r="D48" s="245"/>
      <c r="E48" s="245"/>
      <c r="F48" s="245"/>
      <c r="G48" s="245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157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15"/>
      <c r="B49" s="216"/>
      <c r="C49" s="239" t="s">
        <v>180</v>
      </c>
      <c r="D49" s="234"/>
      <c r="E49" s="234"/>
      <c r="F49" s="234"/>
      <c r="G49" s="234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136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54" t="s">
        <v>288</v>
      </c>
      <c r="D50" s="243"/>
      <c r="E50" s="244">
        <v>4.4000000000000004</v>
      </c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159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25">
        <v>15</v>
      </c>
      <c r="B51" s="226" t="s">
        <v>182</v>
      </c>
      <c r="C51" s="237" t="s">
        <v>183</v>
      </c>
      <c r="D51" s="227" t="s">
        <v>152</v>
      </c>
      <c r="E51" s="228">
        <v>2.8160000000000003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21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 t="s">
        <v>153</v>
      </c>
      <c r="S51" s="230" t="s">
        <v>133</v>
      </c>
      <c r="T51" s="231" t="s">
        <v>154</v>
      </c>
      <c r="U51" s="217">
        <v>1.5870000000000002</v>
      </c>
      <c r="V51" s="217">
        <f>ROUND(E51*U51,2)</f>
        <v>4.47</v>
      </c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155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ht="22.5" outlineLevel="1" x14ac:dyDescent="0.2">
      <c r="A52" s="215"/>
      <c r="B52" s="216"/>
      <c r="C52" s="253" t="s">
        <v>184</v>
      </c>
      <c r="D52" s="245"/>
      <c r="E52" s="245"/>
      <c r="F52" s="245"/>
      <c r="G52" s="245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157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33" t="str">
        <f>C52</f>
        <v>sypaninou z vhodných hornin tř. 1 - 4 nebo materiálem připraveným podél výkopu ve vzdálenosti do 3 m od jeho kraje, pro jakoukoliv hloubku výkopu a jakoukoliv míru zhutnění,</v>
      </c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54" t="s">
        <v>289</v>
      </c>
      <c r="D53" s="243"/>
      <c r="E53" s="244">
        <v>2.8160000000000003</v>
      </c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159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25">
        <v>16</v>
      </c>
      <c r="B54" s="226" t="s">
        <v>186</v>
      </c>
      <c r="C54" s="237" t="s">
        <v>187</v>
      </c>
      <c r="D54" s="227" t="s">
        <v>188</v>
      </c>
      <c r="E54" s="228">
        <v>305.5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21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 t="s">
        <v>153</v>
      </c>
      <c r="S54" s="230" t="s">
        <v>133</v>
      </c>
      <c r="T54" s="231" t="s">
        <v>154</v>
      </c>
      <c r="U54" s="217">
        <v>1.8000000000000002E-2</v>
      </c>
      <c r="V54" s="217">
        <f>ROUND(E54*U54,2)</f>
        <v>5.5</v>
      </c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155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53" t="s">
        <v>189</v>
      </c>
      <c r="D55" s="245"/>
      <c r="E55" s="245"/>
      <c r="F55" s="245"/>
      <c r="G55" s="245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157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54" t="s">
        <v>290</v>
      </c>
      <c r="D56" s="243"/>
      <c r="E56" s="244">
        <v>305.5</v>
      </c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159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25">
        <v>17</v>
      </c>
      <c r="B57" s="226" t="s">
        <v>191</v>
      </c>
      <c r="C57" s="237" t="s">
        <v>192</v>
      </c>
      <c r="D57" s="227" t="s">
        <v>193</v>
      </c>
      <c r="E57" s="228">
        <v>7.1104000000000003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21</v>
      </c>
      <c r="M57" s="230">
        <f>G57*(1+L57/100)</f>
        <v>0</v>
      </c>
      <c r="N57" s="230">
        <v>1</v>
      </c>
      <c r="O57" s="230">
        <f>ROUND(E57*N57,2)</f>
        <v>7.11</v>
      </c>
      <c r="P57" s="230">
        <v>0</v>
      </c>
      <c r="Q57" s="230">
        <f>ROUND(E57*P57,2)</f>
        <v>0</v>
      </c>
      <c r="R57" s="230" t="s">
        <v>194</v>
      </c>
      <c r="S57" s="230" t="s">
        <v>133</v>
      </c>
      <c r="T57" s="231" t="s">
        <v>154</v>
      </c>
      <c r="U57" s="217">
        <v>0</v>
      </c>
      <c r="V57" s="217">
        <f>ROUND(E57*U57,2)</f>
        <v>0</v>
      </c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195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15"/>
      <c r="B58" s="216"/>
      <c r="C58" s="254" t="s">
        <v>291</v>
      </c>
      <c r="D58" s="243"/>
      <c r="E58" s="244">
        <v>7.1104000000000003</v>
      </c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159</v>
      </c>
      <c r="AH58" s="208">
        <v>0</v>
      </c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25">
        <v>18</v>
      </c>
      <c r="B59" s="226" t="s">
        <v>197</v>
      </c>
      <c r="C59" s="237" t="s">
        <v>198</v>
      </c>
      <c r="D59" s="227" t="s">
        <v>193</v>
      </c>
      <c r="E59" s="228">
        <v>4.5506600000000006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30">
        <v>1</v>
      </c>
      <c r="O59" s="230">
        <f>ROUND(E59*N59,2)</f>
        <v>4.55</v>
      </c>
      <c r="P59" s="230">
        <v>0</v>
      </c>
      <c r="Q59" s="230">
        <f>ROUND(E59*P59,2)</f>
        <v>0</v>
      </c>
      <c r="R59" s="230" t="s">
        <v>194</v>
      </c>
      <c r="S59" s="230" t="s">
        <v>133</v>
      </c>
      <c r="T59" s="231" t="s">
        <v>154</v>
      </c>
      <c r="U59" s="217">
        <v>0</v>
      </c>
      <c r="V59" s="217">
        <f>ROUND(E59*U59,2)</f>
        <v>0</v>
      </c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195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54" t="s">
        <v>292</v>
      </c>
      <c r="D60" s="243"/>
      <c r="E60" s="244">
        <v>4.5506600000000006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159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x14ac:dyDescent="0.2">
      <c r="A61" s="219" t="s">
        <v>128</v>
      </c>
      <c r="B61" s="220" t="s">
        <v>78</v>
      </c>
      <c r="C61" s="236" t="s">
        <v>79</v>
      </c>
      <c r="D61" s="221"/>
      <c r="E61" s="222"/>
      <c r="F61" s="223"/>
      <c r="G61" s="223">
        <f>SUMIF(AG62:AG69,"&lt;&gt;NOR",G62:G69)</f>
        <v>0</v>
      </c>
      <c r="H61" s="223"/>
      <c r="I61" s="223">
        <f>SUM(I62:I69)</f>
        <v>0</v>
      </c>
      <c r="J61" s="223"/>
      <c r="K61" s="223">
        <f>SUM(K62:K69)</f>
        <v>0</v>
      </c>
      <c r="L61" s="223"/>
      <c r="M61" s="223">
        <f>SUM(M62:M69)</f>
        <v>0</v>
      </c>
      <c r="N61" s="223"/>
      <c r="O61" s="223">
        <f>SUM(O62:O69)</f>
        <v>6.49</v>
      </c>
      <c r="P61" s="223"/>
      <c r="Q61" s="223">
        <f>SUM(Q62:Q69)</f>
        <v>0</v>
      </c>
      <c r="R61" s="223"/>
      <c r="S61" s="223"/>
      <c r="T61" s="224"/>
      <c r="U61" s="218"/>
      <c r="V61" s="218">
        <f>SUM(V62:V69)</f>
        <v>4.0999999999999996</v>
      </c>
      <c r="W61" s="218"/>
      <c r="AG61" t="s">
        <v>129</v>
      </c>
    </row>
    <row r="62" spans="1:60" outlineLevel="1" x14ac:dyDescent="0.2">
      <c r="A62" s="225">
        <v>19</v>
      </c>
      <c r="B62" s="226" t="s">
        <v>200</v>
      </c>
      <c r="C62" s="237" t="s">
        <v>201</v>
      </c>
      <c r="D62" s="227" t="s">
        <v>152</v>
      </c>
      <c r="E62" s="228">
        <v>2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30">
        <v>1.7034</v>
      </c>
      <c r="O62" s="230">
        <f>ROUND(E62*N62,2)</f>
        <v>3.41</v>
      </c>
      <c r="P62" s="230">
        <v>0</v>
      </c>
      <c r="Q62" s="230">
        <f>ROUND(E62*P62,2)</f>
        <v>0</v>
      </c>
      <c r="R62" s="230" t="s">
        <v>202</v>
      </c>
      <c r="S62" s="230" t="s">
        <v>133</v>
      </c>
      <c r="T62" s="231" t="s">
        <v>154</v>
      </c>
      <c r="U62" s="217">
        <v>1.3030000000000002</v>
      </c>
      <c r="V62" s="217">
        <f>ROUND(E62*U62,2)</f>
        <v>2.61</v>
      </c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155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53" t="s">
        <v>203</v>
      </c>
      <c r="D63" s="245"/>
      <c r="E63" s="245"/>
      <c r="F63" s="245"/>
      <c r="G63" s="245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157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54" t="s">
        <v>259</v>
      </c>
      <c r="D64" s="243"/>
      <c r="E64" s="244">
        <v>2</v>
      </c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159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25">
        <v>20</v>
      </c>
      <c r="B65" s="226" t="s">
        <v>204</v>
      </c>
      <c r="C65" s="237" t="s">
        <v>205</v>
      </c>
      <c r="D65" s="227" t="s">
        <v>152</v>
      </c>
      <c r="E65" s="228">
        <v>0.88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21</v>
      </c>
      <c r="M65" s="230">
        <f>G65*(1+L65/100)</f>
        <v>0</v>
      </c>
      <c r="N65" s="230">
        <v>1.8907700000000001</v>
      </c>
      <c r="O65" s="230">
        <f>ROUND(E65*N65,2)</f>
        <v>1.66</v>
      </c>
      <c r="P65" s="230">
        <v>0</v>
      </c>
      <c r="Q65" s="230">
        <f>ROUND(E65*P65,2)</f>
        <v>0</v>
      </c>
      <c r="R65" s="230" t="s">
        <v>202</v>
      </c>
      <c r="S65" s="230" t="s">
        <v>133</v>
      </c>
      <c r="T65" s="231" t="s">
        <v>154</v>
      </c>
      <c r="U65" s="217">
        <v>1.6950000000000001</v>
      </c>
      <c r="V65" s="217">
        <f>ROUND(E65*U65,2)</f>
        <v>1.49</v>
      </c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155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15"/>
      <c r="B66" s="216"/>
      <c r="C66" s="253" t="s">
        <v>203</v>
      </c>
      <c r="D66" s="245"/>
      <c r="E66" s="245"/>
      <c r="F66" s="245"/>
      <c r="G66" s="245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157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15"/>
      <c r="B67" s="216"/>
      <c r="C67" s="254" t="s">
        <v>293</v>
      </c>
      <c r="D67" s="243"/>
      <c r="E67" s="244">
        <v>0.88</v>
      </c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159</v>
      </c>
      <c r="AH67" s="208">
        <v>0</v>
      </c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25">
        <v>21</v>
      </c>
      <c r="B68" s="226" t="s">
        <v>207</v>
      </c>
      <c r="C68" s="237" t="s">
        <v>208</v>
      </c>
      <c r="D68" s="227" t="s">
        <v>193</v>
      </c>
      <c r="E68" s="228">
        <v>1.42208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21</v>
      </c>
      <c r="M68" s="230">
        <f>G68*(1+L68/100)</f>
        <v>0</v>
      </c>
      <c r="N68" s="230">
        <v>1</v>
      </c>
      <c r="O68" s="230">
        <f>ROUND(E68*N68,2)</f>
        <v>1.42</v>
      </c>
      <c r="P68" s="230">
        <v>0</v>
      </c>
      <c r="Q68" s="230">
        <f>ROUND(E68*P68,2)</f>
        <v>0</v>
      </c>
      <c r="R68" s="230" t="s">
        <v>194</v>
      </c>
      <c r="S68" s="230" t="s">
        <v>133</v>
      </c>
      <c r="T68" s="231" t="s">
        <v>154</v>
      </c>
      <c r="U68" s="217">
        <v>0</v>
      </c>
      <c r="V68" s="217">
        <f>ROUND(E68*U68,2)</f>
        <v>0</v>
      </c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195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54" t="s">
        <v>294</v>
      </c>
      <c r="D69" s="243"/>
      <c r="E69" s="244">
        <v>1.42208</v>
      </c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159</v>
      </c>
      <c r="AH69" s="208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x14ac:dyDescent="0.2">
      <c r="A70" s="219" t="s">
        <v>128</v>
      </c>
      <c r="B70" s="220" t="s">
        <v>80</v>
      </c>
      <c r="C70" s="236" t="s">
        <v>81</v>
      </c>
      <c r="D70" s="221"/>
      <c r="E70" s="222"/>
      <c r="F70" s="223"/>
      <c r="G70" s="223">
        <f>SUMIF(AG71:AG77,"&lt;&gt;NOR",G71:G77)</f>
        <v>0</v>
      </c>
      <c r="H70" s="223"/>
      <c r="I70" s="223">
        <f>SUM(I71:I77)</f>
        <v>0</v>
      </c>
      <c r="J70" s="223"/>
      <c r="K70" s="223">
        <f>SUM(K71:K77)</f>
        <v>0</v>
      </c>
      <c r="L70" s="223"/>
      <c r="M70" s="223">
        <f>SUM(M71:M77)</f>
        <v>0</v>
      </c>
      <c r="N70" s="223"/>
      <c r="O70" s="223">
        <f>SUM(O71:O77)</f>
        <v>235.38000000000002</v>
      </c>
      <c r="P70" s="223"/>
      <c r="Q70" s="223">
        <f>SUM(Q71:Q77)</f>
        <v>0</v>
      </c>
      <c r="R70" s="223"/>
      <c r="S70" s="223"/>
      <c r="T70" s="224"/>
      <c r="U70" s="218"/>
      <c r="V70" s="218">
        <f>SUM(V71:V77)</f>
        <v>20.87</v>
      </c>
      <c r="W70" s="218"/>
      <c r="AG70" t="s">
        <v>129</v>
      </c>
    </row>
    <row r="71" spans="1:60" ht="22.5" outlineLevel="1" x14ac:dyDescent="0.2">
      <c r="A71" s="225">
        <v>22</v>
      </c>
      <c r="B71" s="226" t="s">
        <v>295</v>
      </c>
      <c r="C71" s="237" t="s">
        <v>296</v>
      </c>
      <c r="D71" s="227" t="s">
        <v>188</v>
      </c>
      <c r="E71" s="228">
        <v>258.5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21</v>
      </c>
      <c r="M71" s="230">
        <f>G71*(1+L71/100)</f>
        <v>0</v>
      </c>
      <c r="N71" s="230">
        <v>0.378</v>
      </c>
      <c r="O71" s="230">
        <f>ROUND(E71*N71,2)</f>
        <v>97.71</v>
      </c>
      <c r="P71" s="230">
        <v>0</v>
      </c>
      <c r="Q71" s="230">
        <f>ROUND(E71*P71,2)</f>
        <v>0</v>
      </c>
      <c r="R71" s="230" t="s">
        <v>212</v>
      </c>
      <c r="S71" s="230" t="s">
        <v>133</v>
      </c>
      <c r="T71" s="231" t="s">
        <v>154</v>
      </c>
      <c r="U71" s="217">
        <v>2.6000000000000002E-2</v>
      </c>
      <c r="V71" s="217">
        <f>ROUND(E71*U71,2)</f>
        <v>6.72</v>
      </c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155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54" t="s">
        <v>297</v>
      </c>
      <c r="D72" s="243"/>
      <c r="E72" s="244">
        <v>258.5</v>
      </c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159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ht="22.5" outlineLevel="1" x14ac:dyDescent="0.2">
      <c r="A73" s="225">
        <v>23</v>
      </c>
      <c r="B73" s="226" t="s">
        <v>298</v>
      </c>
      <c r="C73" s="237" t="s">
        <v>299</v>
      </c>
      <c r="D73" s="227" t="s">
        <v>188</v>
      </c>
      <c r="E73" s="228">
        <v>282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21</v>
      </c>
      <c r="M73" s="230">
        <f>G73*(1+L73/100)</f>
        <v>0</v>
      </c>
      <c r="N73" s="230">
        <v>0.378</v>
      </c>
      <c r="O73" s="230">
        <f>ROUND(E73*N73,2)</f>
        <v>106.6</v>
      </c>
      <c r="P73" s="230">
        <v>0</v>
      </c>
      <c r="Q73" s="230">
        <f>ROUND(E73*P73,2)</f>
        <v>0</v>
      </c>
      <c r="R73" s="230" t="s">
        <v>212</v>
      </c>
      <c r="S73" s="230" t="s">
        <v>133</v>
      </c>
      <c r="T73" s="231" t="s">
        <v>154</v>
      </c>
      <c r="U73" s="217">
        <v>2.6000000000000002E-2</v>
      </c>
      <c r="V73" s="217">
        <f>ROUND(E73*U73,2)</f>
        <v>7.33</v>
      </c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155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15"/>
      <c r="B74" s="216"/>
      <c r="C74" s="254" t="s">
        <v>300</v>
      </c>
      <c r="D74" s="243"/>
      <c r="E74" s="244">
        <v>282</v>
      </c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159</v>
      </c>
      <c r="AH74" s="208">
        <v>0</v>
      </c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ht="22.5" outlineLevel="1" x14ac:dyDescent="0.2">
      <c r="A75" s="225">
        <v>24</v>
      </c>
      <c r="B75" s="226" t="s">
        <v>301</v>
      </c>
      <c r="C75" s="237" t="s">
        <v>302</v>
      </c>
      <c r="D75" s="227" t="s">
        <v>188</v>
      </c>
      <c r="E75" s="228">
        <v>235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21</v>
      </c>
      <c r="M75" s="230">
        <f>G75*(1+L75/100)</f>
        <v>0</v>
      </c>
      <c r="N75" s="230">
        <v>0.13188000000000002</v>
      </c>
      <c r="O75" s="230">
        <f>ROUND(E75*N75,2)</f>
        <v>30.99</v>
      </c>
      <c r="P75" s="230">
        <v>0</v>
      </c>
      <c r="Q75" s="230">
        <f>ROUND(E75*P75,2)</f>
        <v>0</v>
      </c>
      <c r="R75" s="230" t="s">
        <v>212</v>
      </c>
      <c r="S75" s="230" t="s">
        <v>133</v>
      </c>
      <c r="T75" s="231" t="s">
        <v>154</v>
      </c>
      <c r="U75" s="217">
        <v>2.1000000000000001E-2</v>
      </c>
      <c r="V75" s="217">
        <f>ROUND(E75*U75,2)</f>
        <v>4.9400000000000004</v>
      </c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155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53" t="s">
        <v>216</v>
      </c>
      <c r="D76" s="245"/>
      <c r="E76" s="245"/>
      <c r="F76" s="245"/>
      <c r="G76" s="245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157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46">
        <v>25</v>
      </c>
      <c r="B77" s="247" t="s">
        <v>217</v>
      </c>
      <c r="C77" s="255" t="s">
        <v>218</v>
      </c>
      <c r="D77" s="248" t="s">
        <v>188</v>
      </c>
      <c r="E77" s="249">
        <v>235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51">
        <v>3.4000000000000002E-4</v>
      </c>
      <c r="O77" s="251">
        <f>ROUND(E77*N77,2)</f>
        <v>0.08</v>
      </c>
      <c r="P77" s="251">
        <v>0</v>
      </c>
      <c r="Q77" s="251">
        <f>ROUND(E77*P77,2)</f>
        <v>0</v>
      </c>
      <c r="R77" s="251" t="s">
        <v>212</v>
      </c>
      <c r="S77" s="251" t="s">
        <v>133</v>
      </c>
      <c r="T77" s="252" t="s">
        <v>154</v>
      </c>
      <c r="U77" s="217">
        <v>8.0000000000000002E-3</v>
      </c>
      <c r="V77" s="217">
        <f>ROUND(E77*U77,2)</f>
        <v>1.88</v>
      </c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155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x14ac:dyDescent="0.2">
      <c r="A78" s="219" t="s">
        <v>128</v>
      </c>
      <c r="B78" s="220" t="s">
        <v>82</v>
      </c>
      <c r="C78" s="236" t="s">
        <v>83</v>
      </c>
      <c r="D78" s="221"/>
      <c r="E78" s="222"/>
      <c r="F78" s="223"/>
      <c r="G78" s="223">
        <f>SUMIF(AG79:AG80,"&lt;&gt;NOR",G79:G80)</f>
        <v>0</v>
      </c>
      <c r="H78" s="223"/>
      <c r="I78" s="223">
        <f>SUM(I79:I80)</f>
        <v>0</v>
      </c>
      <c r="J78" s="223"/>
      <c r="K78" s="223">
        <f>SUM(K79:K80)</f>
        <v>0</v>
      </c>
      <c r="L78" s="223"/>
      <c r="M78" s="223">
        <f>SUM(M79:M80)</f>
        <v>0</v>
      </c>
      <c r="N78" s="223"/>
      <c r="O78" s="223">
        <f>SUM(O79:O80)</f>
        <v>24.52</v>
      </c>
      <c r="P78" s="223"/>
      <c r="Q78" s="223">
        <f>SUM(Q79:Q80)</f>
        <v>0</v>
      </c>
      <c r="R78" s="223"/>
      <c r="S78" s="223"/>
      <c r="T78" s="224"/>
      <c r="U78" s="218"/>
      <c r="V78" s="218">
        <f>SUM(V79:V80)</f>
        <v>4</v>
      </c>
      <c r="W78" s="218"/>
      <c r="AG78" t="s">
        <v>129</v>
      </c>
    </row>
    <row r="79" spans="1:60" ht="22.5" outlineLevel="1" x14ac:dyDescent="0.2">
      <c r="A79" s="246">
        <v>26</v>
      </c>
      <c r="B79" s="247" t="s">
        <v>219</v>
      </c>
      <c r="C79" s="255" t="s">
        <v>220</v>
      </c>
      <c r="D79" s="248" t="s">
        <v>188</v>
      </c>
      <c r="E79" s="249">
        <v>235</v>
      </c>
      <c r="F79" s="250"/>
      <c r="G79" s="251">
        <f>ROUND(E79*F79,2)</f>
        <v>0</v>
      </c>
      <c r="H79" s="250"/>
      <c r="I79" s="251">
        <f>ROUND(E79*H79,2)</f>
        <v>0</v>
      </c>
      <c r="J79" s="250"/>
      <c r="K79" s="251">
        <f>ROUND(E79*J79,2)</f>
        <v>0</v>
      </c>
      <c r="L79" s="251">
        <v>21</v>
      </c>
      <c r="M79" s="251">
        <f>G79*(1+L79/100)</f>
        <v>0</v>
      </c>
      <c r="N79" s="251">
        <v>6.1000000000000008E-4</v>
      </c>
      <c r="O79" s="251">
        <f>ROUND(E79*N79,2)</f>
        <v>0.14000000000000001</v>
      </c>
      <c r="P79" s="251">
        <v>0</v>
      </c>
      <c r="Q79" s="251">
        <f>ROUND(E79*P79,2)</f>
        <v>0</v>
      </c>
      <c r="R79" s="251" t="s">
        <v>212</v>
      </c>
      <c r="S79" s="251" t="s">
        <v>133</v>
      </c>
      <c r="T79" s="252" t="s">
        <v>154</v>
      </c>
      <c r="U79" s="217">
        <v>2E-3</v>
      </c>
      <c r="V79" s="217">
        <f>ROUND(E79*U79,2)</f>
        <v>0.47</v>
      </c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155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ht="22.5" outlineLevel="1" x14ac:dyDescent="0.2">
      <c r="A80" s="246">
        <v>27</v>
      </c>
      <c r="B80" s="247" t="s">
        <v>303</v>
      </c>
      <c r="C80" s="255" t="s">
        <v>304</v>
      </c>
      <c r="D80" s="248" t="s">
        <v>188</v>
      </c>
      <c r="E80" s="249">
        <v>235</v>
      </c>
      <c r="F80" s="250"/>
      <c r="G80" s="251">
        <f>ROUND(E80*F80,2)</f>
        <v>0</v>
      </c>
      <c r="H80" s="250"/>
      <c r="I80" s="251">
        <f>ROUND(E80*H80,2)</f>
        <v>0</v>
      </c>
      <c r="J80" s="250"/>
      <c r="K80" s="251">
        <f>ROUND(E80*J80,2)</f>
        <v>0</v>
      </c>
      <c r="L80" s="251">
        <v>21</v>
      </c>
      <c r="M80" s="251">
        <f>G80*(1+L80/100)</f>
        <v>0</v>
      </c>
      <c r="N80" s="251">
        <v>0.10373</v>
      </c>
      <c r="O80" s="251">
        <f>ROUND(E80*N80,2)</f>
        <v>24.38</v>
      </c>
      <c r="P80" s="251">
        <v>0</v>
      </c>
      <c r="Q80" s="251">
        <f>ROUND(E80*P80,2)</f>
        <v>0</v>
      </c>
      <c r="R80" s="251" t="s">
        <v>212</v>
      </c>
      <c r="S80" s="251" t="s">
        <v>133</v>
      </c>
      <c r="T80" s="252" t="s">
        <v>154</v>
      </c>
      <c r="U80" s="217">
        <v>1.5000000000000001E-2</v>
      </c>
      <c r="V80" s="217">
        <f>ROUND(E80*U80,2)</f>
        <v>3.53</v>
      </c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155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x14ac:dyDescent="0.2">
      <c r="A81" s="219" t="s">
        <v>128</v>
      </c>
      <c r="B81" s="220" t="s">
        <v>84</v>
      </c>
      <c r="C81" s="236" t="s">
        <v>85</v>
      </c>
      <c r="D81" s="221"/>
      <c r="E81" s="222"/>
      <c r="F81" s="223"/>
      <c r="G81" s="223">
        <f>SUMIF(AG82:AG86,"&lt;&gt;NOR",G82:G86)</f>
        <v>0</v>
      </c>
      <c r="H81" s="223"/>
      <c r="I81" s="223">
        <f>SUM(I82:I86)</f>
        <v>0</v>
      </c>
      <c r="J81" s="223"/>
      <c r="K81" s="223">
        <f>SUM(K82:K86)</f>
        <v>0</v>
      </c>
      <c r="L81" s="223"/>
      <c r="M81" s="223">
        <f>SUM(M82:M86)</f>
        <v>0</v>
      </c>
      <c r="N81" s="223"/>
      <c r="O81" s="223">
        <f>SUM(O82:O86)</f>
        <v>9.39</v>
      </c>
      <c r="P81" s="223"/>
      <c r="Q81" s="223">
        <f>SUM(Q82:Q86)</f>
        <v>0</v>
      </c>
      <c r="R81" s="223"/>
      <c r="S81" s="223"/>
      <c r="T81" s="224"/>
      <c r="U81" s="218"/>
      <c r="V81" s="218">
        <f>SUM(V82:V86)</f>
        <v>30.59</v>
      </c>
      <c r="W81" s="218"/>
      <c r="AG81" t="s">
        <v>129</v>
      </c>
    </row>
    <row r="82" spans="1:60" outlineLevel="1" x14ac:dyDescent="0.2">
      <c r="A82" s="225">
        <v>28</v>
      </c>
      <c r="B82" s="226" t="s">
        <v>223</v>
      </c>
      <c r="C82" s="237" t="s">
        <v>224</v>
      </c>
      <c r="D82" s="227" t="s">
        <v>188</v>
      </c>
      <c r="E82" s="228">
        <v>64</v>
      </c>
      <c r="F82" s="229"/>
      <c r="G82" s="230">
        <f>ROUND(E82*F82,2)</f>
        <v>0</v>
      </c>
      <c r="H82" s="229"/>
      <c r="I82" s="230">
        <f>ROUND(E82*H82,2)</f>
        <v>0</v>
      </c>
      <c r="J82" s="229"/>
      <c r="K82" s="230">
        <f>ROUND(E82*J82,2)</f>
        <v>0</v>
      </c>
      <c r="L82" s="230">
        <v>21</v>
      </c>
      <c r="M82" s="230">
        <f>G82*(1+L82/100)</f>
        <v>0</v>
      </c>
      <c r="N82" s="230">
        <v>9.2800000000000007E-2</v>
      </c>
      <c r="O82" s="230">
        <f>ROUND(E82*N82,2)</f>
        <v>5.94</v>
      </c>
      <c r="P82" s="230">
        <v>0</v>
      </c>
      <c r="Q82" s="230">
        <f>ROUND(E82*P82,2)</f>
        <v>0</v>
      </c>
      <c r="R82" s="230" t="s">
        <v>212</v>
      </c>
      <c r="S82" s="230" t="s">
        <v>133</v>
      </c>
      <c r="T82" s="231" t="s">
        <v>154</v>
      </c>
      <c r="U82" s="217">
        <v>0.47800000000000004</v>
      </c>
      <c r="V82" s="217">
        <f>ROUND(E82*U82,2)</f>
        <v>30.59</v>
      </c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155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ht="22.5" outlineLevel="1" x14ac:dyDescent="0.2">
      <c r="A83" s="215"/>
      <c r="B83" s="216"/>
      <c r="C83" s="253" t="s">
        <v>225</v>
      </c>
      <c r="D83" s="245"/>
      <c r="E83" s="245"/>
      <c r="F83" s="245"/>
      <c r="G83" s="245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157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33" t="str">
        <f>C83</f>
        <v>s provedením lože z kameniva drceného, s vyplněním spár, s dvojitým hutněním a se smetením přebytečného materiálu na krajnici. S dodáním hmot pro lože a výplň spár.</v>
      </c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15"/>
      <c r="B84" s="216"/>
      <c r="C84" s="254" t="s">
        <v>305</v>
      </c>
      <c r="D84" s="243"/>
      <c r="E84" s="244">
        <v>20</v>
      </c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159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15"/>
      <c r="B85" s="216"/>
      <c r="C85" s="254" t="s">
        <v>265</v>
      </c>
      <c r="D85" s="243"/>
      <c r="E85" s="244">
        <v>44</v>
      </c>
      <c r="F85" s="217"/>
      <c r="G85" s="217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159</v>
      </c>
      <c r="AH85" s="208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46">
        <v>29</v>
      </c>
      <c r="B86" s="247" t="s">
        <v>226</v>
      </c>
      <c r="C86" s="255" t="s">
        <v>227</v>
      </c>
      <c r="D86" s="248" t="s">
        <v>188</v>
      </c>
      <c r="E86" s="249">
        <v>20</v>
      </c>
      <c r="F86" s="250"/>
      <c r="G86" s="251">
        <f>ROUND(E86*F86,2)</f>
        <v>0</v>
      </c>
      <c r="H86" s="250"/>
      <c r="I86" s="251">
        <f>ROUND(E86*H86,2)</f>
        <v>0</v>
      </c>
      <c r="J86" s="250"/>
      <c r="K86" s="251">
        <f>ROUND(E86*J86,2)</f>
        <v>0</v>
      </c>
      <c r="L86" s="251">
        <v>21</v>
      </c>
      <c r="M86" s="251">
        <f>G86*(1+L86/100)</f>
        <v>0</v>
      </c>
      <c r="N86" s="251">
        <v>0.17245000000000002</v>
      </c>
      <c r="O86" s="251">
        <f>ROUND(E86*N86,2)</f>
        <v>3.45</v>
      </c>
      <c r="P86" s="251">
        <v>0</v>
      </c>
      <c r="Q86" s="251">
        <f>ROUND(E86*P86,2)</f>
        <v>0</v>
      </c>
      <c r="R86" s="251" t="s">
        <v>194</v>
      </c>
      <c r="S86" s="251" t="s">
        <v>133</v>
      </c>
      <c r="T86" s="252" t="s">
        <v>154</v>
      </c>
      <c r="U86" s="217">
        <v>0</v>
      </c>
      <c r="V86" s="217">
        <f>ROUND(E86*U86,2)</f>
        <v>0</v>
      </c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195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x14ac:dyDescent="0.2">
      <c r="A87" s="219" t="s">
        <v>128</v>
      </c>
      <c r="B87" s="220" t="s">
        <v>86</v>
      </c>
      <c r="C87" s="236" t="s">
        <v>87</v>
      </c>
      <c r="D87" s="221"/>
      <c r="E87" s="222"/>
      <c r="F87" s="223"/>
      <c r="G87" s="223">
        <f>SUMIF(AG88:AG101,"&lt;&gt;NOR",G88:G101)</f>
        <v>0</v>
      </c>
      <c r="H87" s="223"/>
      <c r="I87" s="223">
        <f>SUM(I88:I101)</f>
        <v>0</v>
      </c>
      <c r="J87" s="223"/>
      <c r="K87" s="223">
        <f>SUM(K88:K101)</f>
        <v>0</v>
      </c>
      <c r="L87" s="223"/>
      <c r="M87" s="223">
        <f>SUM(M88:M101)</f>
        <v>0</v>
      </c>
      <c r="N87" s="223"/>
      <c r="O87" s="223">
        <f>SUM(O88:O101)</f>
        <v>2.04</v>
      </c>
      <c r="P87" s="223"/>
      <c r="Q87" s="223">
        <f>SUM(Q88:Q101)</f>
        <v>0</v>
      </c>
      <c r="R87" s="223"/>
      <c r="S87" s="223"/>
      <c r="T87" s="224"/>
      <c r="U87" s="218"/>
      <c r="V87" s="218">
        <f>SUM(V88:V101)</f>
        <v>17.07</v>
      </c>
      <c r="W87" s="218"/>
      <c r="AG87" t="s">
        <v>129</v>
      </c>
    </row>
    <row r="88" spans="1:60" outlineLevel="1" x14ac:dyDescent="0.2">
      <c r="A88" s="225">
        <v>30</v>
      </c>
      <c r="B88" s="226" t="s">
        <v>228</v>
      </c>
      <c r="C88" s="237" t="s">
        <v>229</v>
      </c>
      <c r="D88" s="227" t="s">
        <v>230</v>
      </c>
      <c r="E88" s="228">
        <v>11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21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 t="s">
        <v>202</v>
      </c>
      <c r="S88" s="230" t="s">
        <v>133</v>
      </c>
      <c r="T88" s="231" t="s">
        <v>154</v>
      </c>
      <c r="U88" s="217">
        <v>6.6000000000000003E-2</v>
      </c>
      <c r="V88" s="217">
        <f>ROUND(E88*U88,2)</f>
        <v>0.73</v>
      </c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155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15"/>
      <c r="B89" s="216"/>
      <c r="C89" s="253" t="s">
        <v>231</v>
      </c>
      <c r="D89" s="245"/>
      <c r="E89" s="245"/>
      <c r="F89" s="245"/>
      <c r="G89" s="245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157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ht="22.5" outlineLevel="1" x14ac:dyDescent="0.2">
      <c r="A90" s="225">
        <v>31</v>
      </c>
      <c r="B90" s="226" t="s">
        <v>306</v>
      </c>
      <c r="C90" s="237" t="s">
        <v>307</v>
      </c>
      <c r="D90" s="227" t="s">
        <v>234</v>
      </c>
      <c r="E90" s="228">
        <v>2</v>
      </c>
      <c r="F90" s="229"/>
      <c r="G90" s="230">
        <f>ROUND(E90*F90,2)</f>
        <v>0</v>
      </c>
      <c r="H90" s="229"/>
      <c r="I90" s="230">
        <f>ROUND(E90*H90,2)</f>
        <v>0</v>
      </c>
      <c r="J90" s="229"/>
      <c r="K90" s="230">
        <f>ROUND(E90*J90,2)</f>
        <v>0</v>
      </c>
      <c r="L90" s="230">
        <v>21</v>
      </c>
      <c r="M90" s="230">
        <f>G90*(1+L90/100)</f>
        <v>0</v>
      </c>
      <c r="N90" s="230">
        <v>1.0000000000000001E-5</v>
      </c>
      <c r="O90" s="230">
        <f>ROUND(E90*N90,2)</f>
        <v>0</v>
      </c>
      <c r="P90" s="230">
        <v>0</v>
      </c>
      <c r="Q90" s="230">
        <f>ROUND(E90*P90,2)</f>
        <v>0</v>
      </c>
      <c r="R90" s="230" t="s">
        <v>202</v>
      </c>
      <c r="S90" s="230" t="s">
        <v>133</v>
      </c>
      <c r="T90" s="231" t="s">
        <v>154</v>
      </c>
      <c r="U90" s="217">
        <v>0.17600000000000002</v>
      </c>
      <c r="V90" s="217">
        <f>ROUND(E90*U90,2)</f>
        <v>0.35</v>
      </c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155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15"/>
      <c r="B91" s="216"/>
      <c r="C91" s="253" t="s">
        <v>203</v>
      </c>
      <c r="D91" s="245"/>
      <c r="E91" s="245"/>
      <c r="F91" s="245"/>
      <c r="G91" s="245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157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25">
        <v>32</v>
      </c>
      <c r="B92" s="226" t="s">
        <v>308</v>
      </c>
      <c r="C92" s="237" t="s">
        <v>309</v>
      </c>
      <c r="D92" s="227" t="s">
        <v>234</v>
      </c>
      <c r="E92" s="228">
        <v>2</v>
      </c>
      <c r="F92" s="229"/>
      <c r="G92" s="230">
        <f>ROUND(E92*F92,2)</f>
        <v>0</v>
      </c>
      <c r="H92" s="229"/>
      <c r="I92" s="230">
        <f>ROUND(E92*H92,2)</f>
        <v>0</v>
      </c>
      <c r="J92" s="229"/>
      <c r="K92" s="230">
        <f>ROUND(E92*J92,2)</f>
        <v>0</v>
      </c>
      <c r="L92" s="230">
        <v>21</v>
      </c>
      <c r="M92" s="230">
        <f>G92*(1+L92/100)</f>
        <v>0</v>
      </c>
      <c r="N92" s="230">
        <v>0.43094000000000005</v>
      </c>
      <c r="O92" s="230">
        <f>ROUND(E92*N92,2)</f>
        <v>0.86</v>
      </c>
      <c r="P92" s="230">
        <v>0</v>
      </c>
      <c r="Q92" s="230">
        <f>ROUND(E92*P92,2)</f>
        <v>0</v>
      </c>
      <c r="R92" s="230" t="s">
        <v>212</v>
      </c>
      <c r="S92" s="230" t="s">
        <v>133</v>
      </c>
      <c r="T92" s="231" t="s">
        <v>154</v>
      </c>
      <c r="U92" s="217">
        <v>3.8170000000000002</v>
      </c>
      <c r="V92" s="217">
        <f>ROUND(E92*U92,2)</f>
        <v>7.63</v>
      </c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155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ht="33.75" outlineLevel="1" x14ac:dyDescent="0.2">
      <c r="A93" s="215"/>
      <c r="B93" s="216"/>
      <c r="C93" s="253" t="s">
        <v>310</v>
      </c>
      <c r="D93" s="245"/>
      <c r="E93" s="245"/>
      <c r="F93" s="245"/>
      <c r="G93" s="245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157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33" t="str">
        <f>C93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25">
        <v>33</v>
      </c>
      <c r="B94" s="226" t="s">
        <v>311</v>
      </c>
      <c r="C94" s="237" t="s">
        <v>312</v>
      </c>
      <c r="D94" s="227" t="s">
        <v>234</v>
      </c>
      <c r="E94" s="228">
        <v>1</v>
      </c>
      <c r="F94" s="229"/>
      <c r="G94" s="230">
        <f>ROUND(E94*F94,2)</f>
        <v>0</v>
      </c>
      <c r="H94" s="229"/>
      <c r="I94" s="230">
        <f>ROUND(E94*H94,2)</f>
        <v>0</v>
      </c>
      <c r="J94" s="229"/>
      <c r="K94" s="230">
        <f>ROUND(E94*J94,2)</f>
        <v>0</v>
      </c>
      <c r="L94" s="230">
        <v>21</v>
      </c>
      <c r="M94" s="230">
        <f>G94*(1+L94/100)</f>
        <v>0</v>
      </c>
      <c r="N94" s="230">
        <v>0.32974000000000003</v>
      </c>
      <c r="O94" s="230">
        <f>ROUND(E94*N94,2)</f>
        <v>0.33</v>
      </c>
      <c r="P94" s="230">
        <v>0</v>
      </c>
      <c r="Q94" s="230">
        <f>ROUND(E94*P94,2)</f>
        <v>0</v>
      </c>
      <c r="R94" s="230" t="s">
        <v>212</v>
      </c>
      <c r="S94" s="230" t="s">
        <v>133</v>
      </c>
      <c r="T94" s="231" t="s">
        <v>154</v>
      </c>
      <c r="U94" s="217">
        <v>2.6580000000000004</v>
      </c>
      <c r="V94" s="217">
        <f>ROUND(E94*U94,2)</f>
        <v>2.66</v>
      </c>
      <c r="W94" s="21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155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ht="33.75" outlineLevel="1" x14ac:dyDescent="0.2">
      <c r="A95" s="215"/>
      <c r="B95" s="216"/>
      <c r="C95" s="253" t="s">
        <v>310</v>
      </c>
      <c r="D95" s="245"/>
      <c r="E95" s="245"/>
      <c r="F95" s="245"/>
      <c r="G95" s="245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157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33" t="str">
        <f>C95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46">
        <v>34</v>
      </c>
      <c r="B96" s="247" t="s">
        <v>313</v>
      </c>
      <c r="C96" s="255" t="s">
        <v>314</v>
      </c>
      <c r="D96" s="248" t="s">
        <v>315</v>
      </c>
      <c r="E96" s="249">
        <v>1</v>
      </c>
      <c r="F96" s="250"/>
      <c r="G96" s="251">
        <f>ROUND(E96*F96,2)</f>
        <v>0</v>
      </c>
      <c r="H96" s="250"/>
      <c r="I96" s="251">
        <f>ROUND(E96*H96,2)</f>
        <v>0</v>
      </c>
      <c r="J96" s="250"/>
      <c r="K96" s="251">
        <f>ROUND(E96*J96,2)</f>
        <v>0</v>
      </c>
      <c r="L96" s="251">
        <v>21</v>
      </c>
      <c r="M96" s="251">
        <f>G96*(1+L96/100)</f>
        <v>0</v>
      </c>
      <c r="N96" s="251">
        <v>0</v>
      </c>
      <c r="O96" s="251">
        <f>ROUND(E96*N96,2)</f>
        <v>0</v>
      </c>
      <c r="P96" s="251">
        <v>2.6300000000000004E-3</v>
      </c>
      <c r="Q96" s="251">
        <f>ROUND(E96*P96,2)</f>
        <v>0</v>
      </c>
      <c r="R96" s="251"/>
      <c r="S96" s="251" t="s">
        <v>316</v>
      </c>
      <c r="T96" s="252" t="s">
        <v>134</v>
      </c>
      <c r="U96" s="217">
        <v>5.7</v>
      </c>
      <c r="V96" s="217">
        <f>ROUND(E96*U96,2)</f>
        <v>5.7</v>
      </c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155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ht="22.5" outlineLevel="1" x14ac:dyDescent="0.2">
      <c r="A97" s="225">
        <v>35</v>
      </c>
      <c r="B97" s="226" t="s">
        <v>232</v>
      </c>
      <c r="C97" s="237" t="s">
        <v>233</v>
      </c>
      <c r="D97" s="227" t="s">
        <v>234</v>
      </c>
      <c r="E97" s="228">
        <v>1</v>
      </c>
      <c r="F97" s="229"/>
      <c r="G97" s="230">
        <f>ROUND(E97*F97,2)</f>
        <v>0</v>
      </c>
      <c r="H97" s="229"/>
      <c r="I97" s="230">
        <f>ROUND(E97*H97,2)</f>
        <v>0</v>
      </c>
      <c r="J97" s="229"/>
      <c r="K97" s="230">
        <f>ROUND(E97*J97,2)</f>
        <v>0</v>
      </c>
      <c r="L97" s="230">
        <v>21</v>
      </c>
      <c r="M97" s="230">
        <f>G97*(1+L97/100)</f>
        <v>0</v>
      </c>
      <c r="N97" s="230">
        <v>0.80554000000000003</v>
      </c>
      <c r="O97" s="230">
        <f>ROUND(E97*N97,2)</f>
        <v>0.81</v>
      </c>
      <c r="P97" s="230">
        <v>0</v>
      </c>
      <c r="Q97" s="230">
        <f>ROUND(E97*P97,2)</f>
        <v>0</v>
      </c>
      <c r="R97" s="230" t="s">
        <v>235</v>
      </c>
      <c r="S97" s="230" t="s">
        <v>133</v>
      </c>
      <c r="T97" s="231" t="s">
        <v>236</v>
      </c>
      <c r="U97" s="217">
        <v>0</v>
      </c>
      <c r="V97" s="217">
        <f>ROUND(E97*U97,2)</f>
        <v>0</v>
      </c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237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ht="22.5" outlineLevel="1" x14ac:dyDescent="0.2">
      <c r="A98" s="215"/>
      <c r="B98" s="216"/>
      <c r="C98" s="253" t="s">
        <v>238</v>
      </c>
      <c r="D98" s="245"/>
      <c r="E98" s="245"/>
      <c r="F98" s="245"/>
      <c r="G98" s="245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157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33" t="str">
        <f>C98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39" t="s">
        <v>317</v>
      </c>
      <c r="D99" s="234"/>
      <c r="E99" s="234"/>
      <c r="F99" s="234"/>
      <c r="G99" s="234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136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ht="22.5" outlineLevel="1" x14ac:dyDescent="0.2">
      <c r="A100" s="246">
        <v>36</v>
      </c>
      <c r="B100" s="247" t="s">
        <v>239</v>
      </c>
      <c r="C100" s="255" t="s">
        <v>240</v>
      </c>
      <c r="D100" s="248" t="s">
        <v>234</v>
      </c>
      <c r="E100" s="249">
        <v>11</v>
      </c>
      <c r="F100" s="250"/>
      <c r="G100" s="251">
        <f>ROUND(E100*F100,2)</f>
        <v>0</v>
      </c>
      <c r="H100" s="250"/>
      <c r="I100" s="251">
        <f>ROUND(E100*H100,2)</f>
        <v>0</v>
      </c>
      <c r="J100" s="250"/>
      <c r="K100" s="251">
        <f>ROUND(E100*J100,2)</f>
        <v>0</v>
      </c>
      <c r="L100" s="251">
        <v>21</v>
      </c>
      <c r="M100" s="251">
        <f>G100*(1+L100/100)</f>
        <v>0</v>
      </c>
      <c r="N100" s="251">
        <v>3.2100000000000002E-3</v>
      </c>
      <c r="O100" s="251">
        <f>ROUND(E100*N100,2)</f>
        <v>0.04</v>
      </c>
      <c r="P100" s="251">
        <v>0</v>
      </c>
      <c r="Q100" s="251">
        <f>ROUND(E100*P100,2)</f>
        <v>0</v>
      </c>
      <c r="R100" s="251" t="s">
        <v>194</v>
      </c>
      <c r="S100" s="251" t="s">
        <v>133</v>
      </c>
      <c r="T100" s="252" t="s">
        <v>154</v>
      </c>
      <c r="U100" s="217">
        <v>0</v>
      </c>
      <c r="V100" s="217">
        <f>ROUND(E100*U100,2)</f>
        <v>0</v>
      </c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195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46">
        <v>37</v>
      </c>
      <c r="B101" s="247" t="s">
        <v>318</v>
      </c>
      <c r="C101" s="255" t="s">
        <v>319</v>
      </c>
      <c r="D101" s="248" t="s">
        <v>234</v>
      </c>
      <c r="E101" s="249">
        <v>2</v>
      </c>
      <c r="F101" s="250"/>
      <c r="G101" s="251">
        <f>ROUND(E101*F101,2)</f>
        <v>0</v>
      </c>
      <c r="H101" s="250"/>
      <c r="I101" s="251">
        <f>ROUND(E101*H101,2)</f>
        <v>0</v>
      </c>
      <c r="J101" s="250"/>
      <c r="K101" s="251">
        <f>ROUND(E101*J101,2)</f>
        <v>0</v>
      </c>
      <c r="L101" s="251">
        <v>21</v>
      </c>
      <c r="M101" s="251">
        <f>G101*(1+L101/100)</f>
        <v>0</v>
      </c>
      <c r="N101" s="251">
        <v>9.4000000000000008E-4</v>
      </c>
      <c r="O101" s="251">
        <f>ROUND(E101*N101,2)</f>
        <v>0</v>
      </c>
      <c r="P101" s="251">
        <v>0</v>
      </c>
      <c r="Q101" s="251">
        <f>ROUND(E101*P101,2)</f>
        <v>0</v>
      </c>
      <c r="R101" s="251" t="s">
        <v>194</v>
      </c>
      <c r="S101" s="251" t="s">
        <v>133</v>
      </c>
      <c r="T101" s="252" t="s">
        <v>154</v>
      </c>
      <c r="U101" s="217">
        <v>0</v>
      </c>
      <c r="V101" s="217">
        <f>ROUND(E101*U101,2)</f>
        <v>0</v>
      </c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195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x14ac:dyDescent="0.2">
      <c r="A102" s="219" t="s">
        <v>128</v>
      </c>
      <c r="B102" s="220" t="s">
        <v>88</v>
      </c>
      <c r="C102" s="236" t="s">
        <v>89</v>
      </c>
      <c r="D102" s="221"/>
      <c r="E102" s="222"/>
      <c r="F102" s="223"/>
      <c r="G102" s="223">
        <f>SUMIF(AG103:AG104,"&lt;&gt;NOR",G103:G104)</f>
        <v>0</v>
      </c>
      <c r="H102" s="223"/>
      <c r="I102" s="223">
        <f>SUM(I103:I104)</f>
        <v>0</v>
      </c>
      <c r="J102" s="223"/>
      <c r="K102" s="223">
        <f>SUM(K103:K104)</f>
        <v>0</v>
      </c>
      <c r="L102" s="223"/>
      <c r="M102" s="223">
        <f>SUM(M103:M104)</f>
        <v>0</v>
      </c>
      <c r="N102" s="223"/>
      <c r="O102" s="223">
        <f>SUM(O103:O104)</f>
        <v>0.04</v>
      </c>
      <c r="P102" s="223"/>
      <c r="Q102" s="223">
        <f>SUM(Q103:Q104)</f>
        <v>0</v>
      </c>
      <c r="R102" s="223"/>
      <c r="S102" s="223"/>
      <c r="T102" s="224"/>
      <c r="U102" s="218"/>
      <c r="V102" s="218">
        <f>SUM(V103:V104)</f>
        <v>0</v>
      </c>
      <c r="W102" s="218"/>
      <c r="AG102" t="s">
        <v>129</v>
      </c>
    </row>
    <row r="103" spans="1:60" ht="22.5" outlineLevel="1" x14ac:dyDescent="0.2">
      <c r="A103" s="225">
        <v>38</v>
      </c>
      <c r="B103" s="226" t="s">
        <v>320</v>
      </c>
      <c r="C103" s="237" t="s">
        <v>321</v>
      </c>
      <c r="D103" s="227" t="s">
        <v>234</v>
      </c>
      <c r="E103" s="228">
        <v>1</v>
      </c>
      <c r="F103" s="229"/>
      <c r="G103" s="230">
        <f>ROUND(E103*F103,2)</f>
        <v>0</v>
      </c>
      <c r="H103" s="229"/>
      <c r="I103" s="230">
        <f>ROUND(E103*H103,2)</f>
        <v>0</v>
      </c>
      <c r="J103" s="229"/>
      <c r="K103" s="230">
        <f>ROUND(E103*J103,2)</f>
        <v>0</v>
      </c>
      <c r="L103" s="230">
        <v>21</v>
      </c>
      <c r="M103" s="230">
        <f>G103*(1+L103/100)</f>
        <v>0</v>
      </c>
      <c r="N103" s="230">
        <v>3.7820000000000006E-2</v>
      </c>
      <c r="O103" s="230">
        <f>ROUND(E103*N103,2)</f>
        <v>0.04</v>
      </c>
      <c r="P103" s="230">
        <v>0</v>
      </c>
      <c r="Q103" s="230">
        <f>ROUND(E103*P103,2)</f>
        <v>0</v>
      </c>
      <c r="R103" s="230" t="s">
        <v>235</v>
      </c>
      <c r="S103" s="230" t="s">
        <v>133</v>
      </c>
      <c r="T103" s="231" t="s">
        <v>236</v>
      </c>
      <c r="U103" s="217">
        <v>0</v>
      </c>
      <c r="V103" s="217">
        <f>ROUND(E103*U103,2)</f>
        <v>0</v>
      </c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237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15"/>
      <c r="B104" s="216"/>
      <c r="C104" s="238" t="s">
        <v>322</v>
      </c>
      <c r="D104" s="232"/>
      <c r="E104" s="232"/>
      <c r="F104" s="232"/>
      <c r="G104" s="232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136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33" t="str">
        <f>C104</f>
        <v>Plastové dno, šachta z korugované trouby, těsnění, šachtová roura teleskopická, čtvercový rám do teleskopické trouby, poklop litinový.</v>
      </c>
      <c r="BB104" s="208"/>
      <c r="BC104" s="208"/>
      <c r="BD104" s="208"/>
      <c r="BE104" s="208"/>
      <c r="BF104" s="208"/>
      <c r="BG104" s="208"/>
      <c r="BH104" s="208"/>
    </row>
    <row r="105" spans="1:60" x14ac:dyDescent="0.2">
      <c r="A105" s="219" t="s">
        <v>128</v>
      </c>
      <c r="B105" s="220" t="s">
        <v>90</v>
      </c>
      <c r="C105" s="236" t="s">
        <v>91</v>
      </c>
      <c r="D105" s="221"/>
      <c r="E105" s="222"/>
      <c r="F105" s="223"/>
      <c r="G105" s="223">
        <f>SUMIF(AG106:AG115,"&lt;&gt;NOR",G106:G115)</f>
        <v>0</v>
      </c>
      <c r="H105" s="223"/>
      <c r="I105" s="223">
        <f>SUM(I106:I115)</f>
        <v>0</v>
      </c>
      <c r="J105" s="223"/>
      <c r="K105" s="223">
        <f>SUM(K106:K115)</f>
        <v>0</v>
      </c>
      <c r="L105" s="223"/>
      <c r="M105" s="223">
        <f>SUM(M106:M115)</f>
        <v>0</v>
      </c>
      <c r="N105" s="223"/>
      <c r="O105" s="223">
        <f>SUM(O106:O115)</f>
        <v>33.450000000000003</v>
      </c>
      <c r="P105" s="223"/>
      <c r="Q105" s="223">
        <f>SUM(Q106:Q115)</f>
        <v>0</v>
      </c>
      <c r="R105" s="223"/>
      <c r="S105" s="223"/>
      <c r="T105" s="224"/>
      <c r="U105" s="218"/>
      <c r="V105" s="218">
        <f>SUM(V106:V115)</f>
        <v>40.019999999999996</v>
      </c>
      <c r="W105" s="218"/>
      <c r="AG105" t="s">
        <v>129</v>
      </c>
    </row>
    <row r="106" spans="1:60" outlineLevel="1" x14ac:dyDescent="0.2">
      <c r="A106" s="225">
        <v>39</v>
      </c>
      <c r="B106" s="226" t="s">
        <v>323</v>
      </c>
      <c r="C106" s="237" t="s">
        <v>324</v>
      </c>
      <c r="D106" s="227" t="s">
        <v>234</v>
      </c>
      <c r="E106" s="228">
        <v>1</v>
      </c>
      <c r="F106" s="229"/>
      <c r="G106" s="230">
        <f>ROUND(E106*F106,2)</f>
        <v>0</v>
      </c>
      <c r="H106" s="229"/>
      <c r="I106" s="230">
        <f>ROUND(E106*H106,2)</f>
        <v>0</v>
      </c>
      <c r="J106" s="229"/>
      <c r="K106" s="230">
        <f>ROUND(E106*J106,2)</f>
        <v>0</v>
      </c>
      <c r="L106" s="230">
        <v>21</v>
      </c>
      <c r="M106" s="230">
        <f>G106*(1+L106/100)</f>
        <v>0</v>
      </c>
      <c r="N106" s="230">
        <v>0.25</v>
      </c>
      <c r="O106" s="230">
        <f>ROUND(E106*N106,2)</f>
        <v>0.25</v>
      </c>
      <c r="P106" s="230">
        <v>0</v>
      </c>
      <c r="Q106" s="230">
        <f>ROUND(E106*P106,2)</f>
        <v>0</v>
      </c>
      <c r="R106" s="230" t="s">
        <v>212</v>
      </c>
      <c r="S106" s="230" t="s">
        <v>133</v>
      </c>
      <c r="T106" s="231" t="s">
        <v>154</v>
      </c>
      <c r="U106" s="217">
        <v>0.81800000000000006</v>
      </c>
      <c r="V106" s="217">
        <f>ROUND(E106*U106,2)</f>
        <v>0.82</v>
      </c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155</v>
      </c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">
      <c r="A107" s="215"/>
      <c r="B107" s="216"/>
      <c r="C107" s="238" t="s">
        <v>325</v>
      </c>
      <c r="D107" s="232"/>
      <c r="E107" s="232"/>
      <c r="F107" s="232"/>
      <c r="G107" s="232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136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ht="22.5" outlineLevel="1" x14ac:dyDescent="0.2">
      <c r="A108" s="225">
        <v>40</v>
      </c>
      <c r="B108" s="226" t="s">
        <v>241</v>
      </c>
      <c r="C108" s="237" t="s">
        <v>242</v>
      </c>
      <c r="D108" s="227" t="s">
        <v>230</v>
      </c>
      <c r="E108" s="228">
        <v>140</v>
      </c>
      <c r="F108" s="229"/>
      <c r="G108" s="230">
        <f>ROUND(E108*F108,2)</f>
        <v>0</v>
      </c>
      <c r="H108" s="229"/>
      <c r="I108" s="230">
        <f>ROUND(E108*H108,2)</f>
        <v>0</v>
      </c>
      <c r="J108" s="229"/>
      <c r="K108" s="230">
        <f>ROUND(E108*J108,2)</f>
        <v>0</v>
      </c>
      <c r="L108" s="230">
        <v>21</v>
      </c>
      <c r="M108" s="230">
        <f>G108*(1+L108/100)</f>
        <v>0</v>
      </c>
      <c r="N108" s="230">
        <v>0.188</v>
      </c>
      <c r="O108" s="230">
        <f>ROUND(E108*N108,2)</f>
        <v>26.32</v>
      </c>
      <c r="P108" s="230">
        <v>0</v>
      </c>
      <c r="Q108" s="230">
        <f>ROUND(E108*P108,2)</f>
        <v>0</v>
      </c>
      <c r="R108" s="230" t="s">
        <v>212</v>
      </c>
      <c r="S108" s="230" t="s">
        <v>133</v>
      </c>
      <c r="T108" s="231" t="s">
        <v>154</v>
      </c>
      <c r="U108" s="217">
        <v>0.27200000000000002</v>
      </c>
      <c r="V108" s="217">
        <f>ROUND(E108*U108,2)</f>
        <v>38.08</v>
      </c>
      <c r="W108" s="21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155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">
      <c r="A109" s="215"/>
      <c r="B109" s="216"/>
      <c r="C109" s="253" t="s">
        <v>243</v>
      </c>
      <c r="D109" s="245"/>
      <c r="E109" s="245"/>
      <c r="F109" s="245"/>
      <c r="G109" s="245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157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25">
        <v>41</v>
      </c>
      <c r="B110" s="226" t="s">
        <v>244</v>
      </c>
      <c r="C110" s="237" t="s">
        <v>245</v>
      </c>
      <c r="D110" s="227" t="s">
        <v>230</v>
      </c>
      <c r="E110" s="228">
        <v>12</v>
      </c>
      <c r="F110" s="229"/>
      <c r="G110" s="230">
        <f>ROUND(E110*F110,2)</f>
        <v>0</v>
      </c>
      <c r="H110" s="229"/>
      <c r="I110" s="230">
        <f>ROUND(E110*H110,2)</f>
        <v>0</v>
      </c>
      <c r="J110" s="229"/>
      <c r="K110" s="230">
        <f>ROUND(E110*J110,2)</f>
        <v>0</v>
      </c>
      <c r="L110" s="230">
        <v>21</v>
      </c>
      <c r="M110" s="230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0" t="s">
        <v>212</v>
      </c>
      <c r="S110" s="230" t="s">
        <v>133</v>
      </c>
      <c r="T110" s="231" t="s">
        <v>154</v>
      </c>
      <c r="U110" s="217">
        <v>9.3000000000000013E-2</v>
      </c>
      <c r="V110" s="217">
        <f>ROUND(E110*U110,2)</f>
        <v>1.1200000000000001</v>
      </c>
      <c r="W110" s="21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155</v>
      </c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">
      <c r="A111" s="215"/>
      <c r="B111" s="216"/>
      <c r="C111" s="253" t="s">
        <v>246</v>
      </c>
      <c r="D111" s="245"/>
      <c r="E111" s="245"/>
      <c r="F111" s="245"/>
      <c r="G111" s="245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157</v>
      </c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ht="22.5" outlineLevel="1" x14ac:dyDescent="0.2">
      <c r="A112" s="246">
        <v>42</v>
      </c>
      <c r="B112" s="247" t="s">
        <v>247</v>
      </c>
      <c r="C112" s="255" t="s">
        <v>248</v>
      </c>
      <c r="D112" s="248" t="s">
        <v>234</v>
      </c>
      <c r="E112" s="249">
        <v>8</v>
      </c>
      <c r="F112" s="250"/>
      <c r="G112" s="251">
        <f>ROUND(E112*F112,2)</f>
        <v>0</v>
      </c>
      <c r="H112" s="250"/>
      <c r="I112" s="251">
        <f>ROUND(E112*H112,2)</f>
        <v>0</v>
      </c>
      <c r="J112" s="250"/>
      <c r="K112" s="251">
        <f>ROUND(E112*J112,2)</f>
        <v>0</v>
      </c>
      <c r="L112" s="251">
        <v>21</v>
      </c>
      <c r="M112" s="251">
        <f>G112*(1+L112/100)</f>
        <v>0</v>
      </c>
      <c r="N112" s="251">
        <v>6.0000000000000005E-2</v>
      </c>
      <c r="O112" s="251">
        <f>ROUND(E112*N112,2)</f>
        <v>0.48</v>
      </c>
      <c r="P112" s="251">
        <v>0</v>
      </c>
      <c r="Q112" s="251">
        <f>ROUND(E112*P112,2)</f>
        <v>0</v>
      </c>
      <c r="R112" s="251" t="s">
        <v>194</v>
      </c>
      <c r="S112" s="251" t="s">
        <v>133</v>
      </c>
      <c r="T112" s="252" t="s">
        <v>154</v>
      </c>
      <c r="U112" s="217">
        <v>0</v>
      </c>
      <c r="V112" s="217">
        <f>ROUND(E112*U112,2)</f>
        <v>0</v>
      </c>
      <c r="W112" s="21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195</v>
      </c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ht="22.5" outlineLevel="1" x14ac:dyDescent="0.2">
      <c r="A113" s="246">
        <v>43</v>
      </c>
      <c r="B113" s="247" t="s">
        <v>249</v>
      </c>
      <c r="C113" s="255" t="s">
        <v>250</v>
      </c>
      <c r="D113" s="248" t="s">
        <v>234</v>
      </c>
      <c r="E113" s="249">
        <v>130</v>
      </c>
      <c r="F113" s="250"/>
      <c r="G113" s="251">
        <f>ROUND(E113*F113,2)</f>
        <v>0</v>
      </c>
      <c r="H113" s="250"/>
      <c r="I113" s="251">
        <f>ROUND(E113*H113,2)</f>
        <v>0</v>
      </c>
      <c r="J113" s="250"/>
      <c r="K113" s="251">
        <f>ROUND(E113*J113,2)</f>
        <v>0</v>
      </c>
      <c r="L113" s="251">
        <v>21</v>
      </c>
      <c r="M113" s="251">
        <f>G113*(1+L113/100)</f>
        <v>0</v>
      </c>
      <c r="N113" s="251">
        <v>4.8300000000000003E-2</v>
      </c>
      <c r="O113" s="251">
        <f>ROUND(E113*N113,2)</f>
        <v>6.28</v>
      </c>
      <c r="P113" s="251">
        <v>0</v>
      </c>
      <c r="Q113" s="251">
        <f>ROUND(E113*P113,2)</f>
        <v>0</v>
      </c>
      <c r="R113" s="251" t="s">
        <v>194</v>
      </c>
      <c r="S113" s="251" t="s">
        <v>133</v>
      </c>
      <c r="T113" s="252" t="s">
        <v>154</v>
      </c>
      <c r="U113" s="217">
        <v>0</v>
      </c>
      <c r="V113" s="217">
        <f>ROUND(E113*U113,2)</f>
        <v>0</v>
      </c>
      <c r="W113" s="21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195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46">
        <v>44</v>
      </c>
      <c r="B114" s="247" t="s">
        <v>326</v>
      </c>
      <c r="C114" s="255" t="s">
        <v>327</v>
      </c>
      <c r="D114" s="248" t="s">
        <v>234</v>
      </c>
      <c r="E114" s="249">
        <v>1</v>
      </c>
      <c r="F114" s="250"/>
      <c r="G114" s="251">
        <f>ROUND(E114*F114,2)</f>
        <v>0</v>
      </c>
      <c r="H114" s="250"/>
      <c r="I114" s="251">
        <f>ROUND(E114*H114,2)</f>
        <v>0</v>
      </c>
      <c r="J114" s="250"/>
      <c r="K114" s="251">
        <f>ROUND(E114*J114,2)</f>
        <v>0</v>
      </c>
      <c r="L114" s="251">
        <v>21</v>
      </c>
      <c r="M114" s="251">
        <f>G114*(1+L114/100)</f>
        <v>0</v>
      </c>
      <c r="N114" s="251">
        <v>6.4000000000000001E-2</v>
      </c>
      <c r="O114" s="251">
        <f>ROUND(E114*N114,2)</f>
        <v>0.06</v>
      </c>
      <c r="P114" s="251">
        <v>0</v>
      </c>
      <c r="Q114" s="251">
        <f>ROUND(E114*P114,2)</f>
        <v>0</v>
      </c>
      <c r="R114" s="251" t="s">
        <v>194</v>
      </c>
      <c r="S114" s="251" t="s">
        <v>133</v>
      </c>
      <c r="T114" s="252" t="s">
        <v>154</v>
      </c>
      <c r="U114" s="217">
        <v>0</v>
      </c>
      <c r="V114" s="217">
        <f>ROUND(E114*U114,2)</f>
        <v>0</v>
      </c>
      <c r="W114" s="21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328</v>
      </c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">
      <c r="A115" s="246">
        <v>45</v>
      </c>
      <c r="B115" s="247" t="s">
        <v>329</v>
      </c>
      <c r="C115" s="255" t="s">
        <v>330</v>
      </c>
      <c r="D115" s="248" t="s">
        <v>234</v>
      </c>
      <c r="E115" s="249">
        <v>1</v>
      </c>
      <c r="F115" s="250"/>
      <c r="G115" s="251">
        <f>ROUND(E115*F115,2)</f>
        <v>0</v>
      </c>
      <c r="H115" s="250"/>
      <c r="I115" s="251">
        <f>ROUND(E115*H115,2)</f>
        <v>0</v>
      </c>
      <c r="J115" s="250"/>
      <c r="K115" s="251">
        <f>ROUND(E115*J115,2)</f>
        <v>0</v>
      </c>
      <c r="L115" s="251">
        <v>21</v>
      </c>
      <c r="M115" s="251">
        <f>G115*(1+L115/100)</f>
        <v>0</v>
      </c>
      <c r="N115" s="251">
        <v>6.4000000000000001E-2</v>
      </c>
      <c r="O115" s="251">
        <f>ROUND(E115*N115,2)</f>
        <v>0.06</v>
      </c>
      <c r="P115" s="251">
        <v>0</v>
      </c>
      <c r="Q115" s="251">
        <f>ROUND(E115*P115,2)</f>
        <v>0</v>
      </c>
      <c r="R115" s="251" t="s">
        <v>194</v>
      </c>
      <c r="S115" s="251" t="s">
        <v>133</v>
      </c>
      <c r="T115" s="252" t="s">
        <v>154</v>
      </c>
      <c r="U115" s="217">
        <v>0</v>
      </c>
      <c r="V115" s="217">
        <f>ROUND(E115*U115,2)</f>
        <v>0</v>
      </c>
      <c r="W115" s="217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328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x14ac:dyDescent="0.2">
      <c r="A116" s="219" t="s">
        <v>128</v>
      </c>
      <c r="B116" s="220" t="s">
        <v>92</v>
      </c>
      <c r="C116" s="236" t="s">
        <v>93</v>
      </c>
      <c r="D116" s="221"/>
      <c r="E116" s="222"/>
      <c r="F116" s="223"/>
      <c r="G116" s="223">
        <f>SUMIF(AG117:AG118,"&lt;&gt;NOR",G117:G118)</f>
        <v>0</v>
      </c>
      <c r="H116" s="223"/>
      <c r="I116" s="223">
        <f>SUM(I117:I118)</f>
        <v>0</v>
      </c>
      <c r="J116" s="223"/>
      <c r="K116" s="223">
        <f>SUM(K117:K118)</f>
        <v>0</v>
      </c>
      <c r="L116" s="223"/>
      <c r="M116" s="223">
        <f>SUM(M117:M118)</f>
        <v>0</v>
      </c>
      <c r="N116" s="223"/>
      <c r="O116" s="223">
        <f>SUM(O117:O118)</f>
        <v>0</v>
      </c>
      <c r="P116" s="223"/>
      <c r="Q116" s="223">
        <f>SUM(Q117:Q118)</f>
        <v>0</v>
      </c>
      <c r="R116" s="223"/>
      <c r="S116" s="223"/>
      <c r="T116" s="224"/>
      <c r="U116" s="218"/>
      <c r="V116" s="218">
        <f>SUM(V117:V118)</f>
        <v>0.25</v>
      </c>
      <c r="W116" s="218"/>
      <c r="AG116" t="s">
        <v>129</v>
      </c>
    </row>
    <row r="117" spans="1:60" outlineLevel="1" x14ac:dyDescent="0.2">
      <c r="A117" s="225">
        <v>46</v>
      </c>
      <c r="B117" s="226" t="s">
        <v>331</v>
      </c>
      <c r="C117" s="237" t="s">
        <v>332</v>
      </c>
      <c r="D117" s="227" t="s">
        <v>234</v>
      </c>
      <c r="E117" s="228">
        <v>1</v>
      </c>
      <c r="F117" s="229"/>
      <c r="G117" s="230">
        <f>ROUND(E117*F117,2)</f>
        <v>0</v>
      </c>
      <c r="H117" s="229"/>
      <c r="I117" s="230">
        <f>ROUND(E117*H117,2)</f>
        <v>0</v>
      </c>
      <c r="J117" s="229"/>
      <c r="K117" s="230">
        <f>ROUND(E117*J117,2)</f>
        <v>0</v>
      </c>
      <c r="L117" s="230">
        <v>21</v>
      </c>
      <c r="M117" s="230">
        <f>G117*(1+L117/100)</f>
        <v>0</v>
      </c>
      <c r="N117" s="230">
        <v>0</v>
      </c>
      <c r="O117" s="230">
        <f>ROUND(E117*N117,2)</f>
        <v>0</v>
      </c>
      <c r="P117" s="230">
        <v>0</v>
      </c>
      <c r="Q117" s="230">
        <f>ROUND(E117*P117,2)</f>
        <v>0</v>
      </c>
      <c r="R117" s="230" t="s">
        <v>212</v>
      </c>
      <c r="S117" s="230" t="s">
        <v>133</v>
      </c>
      <c r="T117" s="231" t="s">
        <v>154</v>
      </c>
      <c r="U117" s="217">
        <v>0.25</v>
      </c>
      <c r="V117" s="217">
        <f>ROUND(E117*U117,2)</f>
        <v>0.25</v>
      </c>
      <c r="W117" s="217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155</v>
      </c>
      <c r="AH117" s="208"/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 x14ac:dyDescent="0.2">
      <c r="A118" s="215"/>
      <c r="B118" s="216"/>
      <c r="C118" s="253" t="s">
        <v>333</v>
      </c>
      <c r="D118" s="245"/>
      <c r="E118" s="245"/>
      <c r="F118" s="245"/>
      <c r="G118" s="245"/>
      <c r="H118" s="217"/>
      <c r="I118" s="217"/>
      <c r="J118" s="217"/>
      <c r="K118" s="217"/>
      <c r="L118" s="217"/>
      <c r="M118" s="217"/>
      <c r="N118" s="217"/>
      <c r="O118" s="217"/>
      <c r="P118" s="217"/>
      <c r="Q118" s="217"/>
      <c r="R118" s="217"/>
      <c r="S118" s="217"/>
      <c r="T118" s="217"/>
      <c r="U118" s="217"/>
      <c r="V118" s="217"/>
      <c r="W118" s="217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157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x14ac:dyDescent="0.2">
      <c r="A119" s="219" t="s">
        <v>128</v>
      </c>
      <c r="B119" s="220" t="s">
        <v>94</v>
      </c>
      <c r="C119" s="236" t="s">
        <v>95</v>
      </c>
      <c r="D119" s="221"/>
      <c r="E119" s="222"/>
      <c r="F119" s="223"/>
      <c r="G119" s="223">
        <f>SUMIF(AG120:AG120,"&lt;&gt;NOR",G120:G120)</f>
        <v>0</v>
      </c>
      <c r="H119" s="223"/>
      <c r="I119" s="223">
        <f>SUM(I120:I120)</f>
        <v>0</v>
      </c>
      <c r="J119" s="223"/>
      <c r="K119" s="223">
        <f>SUM(K120:K120)</f>
        <v>0</v>
      </c>
      <c r="L119" s="223"/>
      <c r="M119" s="223">
        <f>SUM(M120:M120)</f>
        <v>0</v>
      </c>
      <c r="N119" s="223"/>
      <c r="O119" s="223">
        <f>SUM(O120:O120)</f>
        <v>0</v>
      </c>
      <c r="P119" s="223"/>
      <c r="Q119" s="223">
        <f>SUM(Q120:Q120)</f>
        <v>0</v>
      </c>
      <c r="R119" s="223"/>
      <c r="S119" s="223"/>
      <c r="T119" s="224"/>
      <c r="U119" s="218"/>
      <c r="V119" s="218">
        <f>SUM(V120:V120)</f>
        <v>0</v>
      </c>
      <c r="W119" s="218"/>
      <c r="AG119" t="s">
        <v>129</v>
      </c>
    </row>
    <row r="120" spans="1:60" outlineLevel="1" x14ac:dyDescent="0.2">
      <c r="A120" s="246">
        <v>47</v>
      </c>
      <c r="B120" s="247" t="s">
        <v>334</v>
      </c>
      <c r="C120" s="255" t="s">
        <v>335</v>
      </c>
      <c r="D120" s="248" t="s">
        <v>193</v>
      </c>
      <c r="E120" s="249">
        <v>23.1</v>
      </c>
      <c r="F120" s="250"/>
      <c r="G120" s="251">
        <f>ROUND(E120*F120,2)</f>
        <v>0</v>
      </c>
      <c r="H120" s="250"/>
      <c r="I120" s="251">
        <f>ROUND(E120*H120,2)</f>
        <v>0</v>
      </c>
      <c r="J120" s="250"/>
      <c r="K120" s="251">
        <f>ROUND(E120*J120,2)</f>
        <v>0</v>
      </c>
      <c r="L120" s="251">
        <v>21</v>
      </c>
      <c r="M120" s="251">
        <f>G120*(1+L120/100)</f>
        <v>0</v>
      </c>
      <c r="N120" s="251">
        <v>0</v>
      </c>
      <c r="O120" s="251">
        <f>ROUND(E120*N120,2)</f>
        <v>0</v>
      </c>
      <c r="P120" s="251">
        <v>0</v>
      </c>
      <c r="Q120" s="251">
        <f>ROUND(E120*P120,2)</f>
        <v>0</v>
      </c>
      <c r="R120" s="251" t="s">
        <v>336</v>
      </c>
      <c r="S120" s="251" t="s">
        <v>133</v>
      </c>
      <c r="T120" s="252" t="s">
        <v>154</v>
      </c>
      <c r="U120" s="217">
        <v>0</v>
      </c>
      <c r="V120" s="217">
        <f>ROUND(E120*U120,2)</f>
        <v>0</v>
      </c>
      <c r="W120" s="21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155</v>
      </c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x14ac:dyDescent="0.2">
      <c r="A121" s="219" t="s">
        <v>128</v>
      </c>
      <c r="B121" s="220" t="s">
        <v>96</v>
      </c>
      <c r="C121" s="236" t="s">
        <v>97</v>
      </c>
      <c r="D121" s="221"/>
      <c r="E121" s="222"/>
      <c r="F121" s="223"/>
      <c r="G121" s="223">
        <f>SUMIF(AG122:AG124,"&lt;&gt;NOR",G122:G124)</f>
        <v>0</v>
      </c>
      <c r="H121" s="223"/>
      <c r="I121" s="223">
        <f>SUM(I122:I124)</f>
        <v>0</v>
      </c>
      <c r="J121" s="223"/>
      <c r="K121" s="223">
        <f>SUM(K122:K124)</f>
        <v>0</v>
      </c>
      <c r="L121" s="223"/>
      <c r="M121" s="223">
        <f>SUM(M122:M124)</f>
        <v>0</v>
      </c>
      <c r="N121" s="223"/>
      <c r="O121" s="223">
        <f>SUM(O122:O124)</f>
        <v>0</v>
      </c>
      <c r="P121" s="223"/>
      <c r="Q121" s="223">
        <f>SUM(Q122:Q124)</f>
        <v>0</v>
      </c>
      <c r="R121" s="223"/>
      <c r="S121" s="223"/>
      <c r="T121" s="224"/>
      <c r="U121" s="218"/>
      <c r="V121" s="218">
        <f>SUM(V122:V124)</f>
        <v>4.9800000000000004</v>
      </c>
      <c r="W121" s="218"/>
      <c r="AG121" t="s">
        <v>129</v>
      </c>
    </row>
    <row r="122" spans="1:60" outlineLevel="1" x14ac:dyDescent="0.2">
      <c r="A122" s="225">
        <v>48</v>
      </c>
      <c r="B122" s="226" t="s">
        <v>251</v>
      </c>
      <c r="C122" s="237" t="s">
        <v>252</v>
      </c>
      <c r="D122" s="227" t="s">
        <v>193</v>
      </c>
      <c r="E122" s="228">
        <v>311.31075000000004</v>
      </c>
      <c r="F122" s="229"/>
      <c r="G122" s="230">
        <f>ROUND(E122*F122,2)</f>
        <v>0</v>
      </c>
      <c r="H122" s="229"/>
      <c r="I122" s="230">
        <f>ROUND(E122*H122,2)</f>
        <v>0</v>
      </c>
      <c r="J122" s="229"/>
      <c r="K122" s="230">
        <f>ROUND(E122*J122,2)</f>
        <v>0</v>
      </c>
      <c r="L122" s="230">
        <v>21</v>
      </c>
      <c r="M122" s="230">
        <f>G122*(1+L122/100)</f>
        <v>0</v>
      </c>
      <c r="N122" s="230">
        <v>0</v>
      </c>
      <c r="O122" s="230">
        <f>ROUND(E122*N122,2)</f>
        <v>0</v>
      </c>
      <c r="P122" s="230">
        <v>0</v>
      </c>
      <c r="Q122" s="230">
        <f>ROUND(E122*P122,2)</f>
        <v>0</v>
      </c>
      <c r="R122" s="230" t="s">
        <v>212</v>
      </c>
      <c r="S122" s="230" t="s">
        <v>133</v>
      </c>
      <c r="T122" s="231" t="s">
        <v>154</v>
      </c>
      <c r="U122" s="217">
        <v>1.6E-2</v>
      </c>
      <c r="V122" s="217">
        <f>ROUND(E122*U122,2)</f>
        <v>4.9800000000000004</v>
      </c>
      <c r="W122" s="21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155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 x14ac:dyDescent="0.2">
      <c r="A123" s="215"/>
      <c r="B123" s="216"/>
      <c r="C123" s="253" t="s">
        <v>253</v>
      </c>
      <c r="D123" s="245"/>
      <c r="E123" s="245"/>
      <c r="F123" s="245"/>
      <c r="G123" s="245"/>
      <c r="H123" s="217"/>
      <c r="I123" s="217"/>
      <c r="J123" s="217"/>
      <c r="K123" s="217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157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">
      <c r="A124" s="215"/>
      <c r="B124" s="216"/>
      <c r="C124" s="254" t="s">
        <v>337</v>
      </c>
      <c r="D124" s="243"/>
      <c r="E124" s="244">
        <v>311.31075000000004</v>
      </c>
      <c r="F124" s="217"/>
      <c r="G124" s="217"/>
      <c r="H124" s="217"/>
      <c r="I124" s="217"/>
      <c r="J124" s="217"/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159</v>
      </c>
      <c r="AH124" s="208">
        <v>0</v>
      </c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x14ac:dyDescent="0.2">
      <c r="A125" s="219" t="s">
        <v>128</v>
      </c>
      <c r="B125" s="220" t="s">
        <v>98</v>
      </c>
      <c r="C125" s="236" t="s">
        <v>99</v>
      </c>
      <c r="D125" s="221"/>
      <c r="E125" s="222"/>
      <c r="F125" s="223"/>
      <c r="G125" s="223">
        <f>SUMIF(AG126:AG128,"&lt;&gt;NOR",G126:G128)</f>
        <v>0</v>
      </c>
      <c r="H125" s="223"/>
      <c r="I125" s="223">
        <f>SUM(I126:I128)</f>
        <v>0</v>
      </c>
      <c r="J125" s="223"/>
      <c r="K125" s="223">
        <f>SUM(K126:K128)</f>
        <v>0</v>
      </c>
      <c r="L125" s="223"/>
      <c r="M125" s="223">
        <f>SUM(M126:M128)</f>
        <v>0</v>
      </c>
      <c r="N125" s="223"/>
      <c r="O125" s="223">
        <f>SUM(O126:O128)</f>
        <v>0</v>
      </c>
      <c r="P125" s="223"/>
      <c r="Q125" s="223">
        <f>SUM(Q126:Q128)</f>
        <v>0</v>
      </c>
      <c r="R125" s="223"/>
      <c r="S125" s="223"/>
      <c r="T125" s="224"/>
      <c r="U125" s="218"/>
      <c r="V125" s="218">
        <f>SUM(V126:V128)</f>
        <v>100.76</v>
      </c>
      <c r="W125" s="218"/>
      <c r="AG125" t="s">
        <v>129</v>
      </c>
    </row>
    <row r="126" spans="1:60" ht="22.5" outlineLevel="1" x14ac:dyDescent="0.2">
      <c r="A126" s="246">
        <v>49</v>
      </c>
      <c r="B126" s="247" t="s">
        <v>338</v>
      </c>
      <c r="C126" s="255" t="s">
        <v>339</v>
      </c>
      <c r="D126" s="248" t="s">
        <v>193</v>
      </c>
      <c r="E126" s="249">
        <v>146.46</v>
      </c>
      <c r="F126" s="250"/>
      <c r="G126" s="251">
        <f>ROUND(E126*F126,2)</f>
        <v>0</v>
      </c>
      <c r="H126" s="250"/>
      <c r="I126" s="251">
        <f>ROUND(E126*H126,2)</f>
        <v>0</v>
      </c>
      <c r="J126" s="250"/>
      <c r="K126" s="251">
        <f>ROUND(E126*J126,2)</f>
        <v>0</v>
      </c>
      <c r="L126" s="251">
        <v>21</v>
      </c>
      <c r="M126" s="251">
        <f>G126*(1+L126/100)</f>
        <v>0</v>
      </c>
      <c r="N126" s="251">
        <v>0</v>
      </c>
      <c r="O126" s="251">
        <f>ROUND(E126*N126,2)</f>
        <v>0</v>
      </c>
      <c r="P126" s="251">
        <v>0</v>
      </c>
      <c r="Q126" s="251">
        <f>ROUND(E126*P126,2)</f>
        <v>0</v>
      </c>
      <c r="R126" s="251" t="s">
        <v>212</v>
      </c>
      <c r="S126" s="251" t="s">
        <v>133</v>
      </c>
      <c r="T126" s="252" t="s">
        <v>154</v>
      </c>
      <c r="U126" s="217">
        <v>0.68800000000000006</v>
      </c>
      <c r="V126" s="217">
        <f>ROUND(E126*U126,2)</f>
        <v>100.76</v>
      </c>
      <c r="W126" s="217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155</v>
      </c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">
      <c r="A127" s="225">
        <v>50</v>
      </c>
      <c r="B127" s="226" t="s">
        <v>340</v>
      </c>
      <c r="C127" s="237" t="s">
        <v>341</v>
      </c>
      <c r="D127" s="227" t="s">
        <v>193</v>
      </c>
      <c r="E127" s="228">
        <v>123.5</v>
      </c>
      <c r="F127" s="229"/>
      <c r="G127" s="230">
        <f>ROUND(E127*F127,2)</f>
        <v>0</v>
      </c>
      <c r="H127" s="229"/>
      <c r="I127" s="230">
        <f>ROUND(E127*H127,2)</f>
        <v>0</v>
      </c>
      <c r="J127" s="229"/>
      <c r="K127" s="230">
        <f>ROUND(E127*J127,2)</f>
        <v>0</v>
      </c>
      <c r="L127" s="230">
        <v>21</v>
      </c>
      <c r="M127" s="230">
        <f>G127*(1+L127/100)</f>
        <v>0</v>
      </c>
      <c r="N127" s="230">
        <v>0</v>
      </c>
      <c r="O127" s="230">
        <f>ROUND(E127*N127,2)</f>
        <v>0</v>
      </c>
      <c r="P127" s="230">
        <v>0</v>
      </c>
      <c r="Q127" s="230">
        <f>ROUND(E127*P127,2)</f>
        <v>0</v>
      </c>
      <c r="R127" s="230" t="s">
        <v>336</v>
      </c>
      <c r="S127" s="230" t="s">
        <v>133</v>
      </c>
      <c r="T127" s="231" t="s">
        <v>154</v>
      </c>
      <c r="U127" s="217">
        <v>0</v>
      </c>
      <c r="V127" s="217">
        <f>ROUND(E127*U127,2)</f>
        <v>0</v>
      </c>
      <c r="W127" s="21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274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">
      <c r="A128" s="215"/>
      <c r="B128" s="216"/>
      <c r="C128" s="254" t="s">
        <v>342</v>
      </c>
      <c r="D128" s="243"/>
      <c r="E128" s="244">
        <v>123.5</v>
      </c>
      <c r="F128" s="217"/>
      <c r="G128" s="217"/>
      <c r="H128" s="217"/>
      <c r="I128" s="217"/>
      <c r="J128" s="217"/>
      <c r="K128" s="217"/>
      <c r="L128" s="217"/>
      <c r="M128" s="217"/>
      <c r="N128" s="217"/>
      <c r="O128" s="217"/>
      <c r="P128" s="217"/>
      <c r="Q128" s="217"/>
      <c r="R128" s="217"/>
      <c r="S128" s="217"/>
      <c r="T128" s="217"/>
      <c r="U128" s="217"/>
      <c r="V128" s="217"/>
      <c r="W128" s="217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159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33" x14ac:dyDescent="0.2">
      <c r="A129" s="5"/>
      <c r="B129" s="6"/>
      <c r="C129" s="240"/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E129">
        <v>15</v>
      </c>
      <c r="AF129">
        <v>21</v>
      </c>
    </row>
    <row r="130" spans="1:33" x14ac:dyDescent="0.2">
      <c r="A130" s="211"/>
      <c r="B130" s="212" t="s">
        <v>29</v>
      </c>
      <c r="C130" s="241"/>
      <c r="D130" s="213"/>
      <c r="E130" s="214"/>
      <c r="F130" s="214"/>
      <c r="G130" s="235">
        <f>G8+G23+G33+G37+G42+G61+G70+G78+G81+G87+G102+G105+G116+G119+G121+G125</f>
        <v>0</v>
      </c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AE130">
        <f>SUMIF(L7:L128,AE129,G7:G128)</f>
        <v>0</v>
      </c>
      <c r="AF130">
        <f>SUMIF(L7:L128,AF129,G7:G128)</f>
        <v>0</v>
      </c>
      <c r="AG130" t="s">
        <v>147</v>
      </c>
    </row>
    <row r="131" spans="1:33" x14ac:dyDescent="0.2">
      <c r="C131" s="242"/>
      <c r="D131" s="192"/>
      <c r="AG131" t="s">
        <v>149</v>
      </c>
    </row>
    <row r="132" spans="1:33" x14ac:dyDescent="0.2">
      <c r="D132" s="192"/>
    </row>
    <row r="133" spans="1:33" x14ac:dyDescent="0.2">
      <c r="D133" s="192"/>
    </row>
    <row r="134" spans="1:33" x14ac:dyDescent="0.2">
      <c r="D134" s="192"/>
    </row>
    <row r="135" spans="1:33" x14ac:dyDescent="0.2">
      <c r="D135" s="192"/>
    </row>
    <row r="136" spans="1:33" x14ac:dyDescent="0.2">
      <c r="D136" s="192"/>
    </row>
    <row r="137" spans="1:33" x14ac:dyDescent="0.2">
      <c r="D137" s="192"/>
    </row>
    <row r="138" spans="1:33" x14ac:dyDescent="0.2">
      <c r="D138" s="192"/>
    </row>
    <row r="139" spans="1:33" x14ac:dyDescent="0.2">
      <c r="D139" s="192"/>
    </row>
    <row r="140" spans="1:33" x14ac:dyDescent="0.2">
      <c r="D140" s="192"/>
    </row>
    <row r="141" spans="1:33" x14ac:dyDescent="0.2">
      <c r="D141" s="192"/>
    </row>
    <row r="142" spans="1:33" x14ac:dyDescent="0.2">
      <c r="D142" s="192"/>
    </row>
    <row r="143" spans="1:33" x14ac:dyDescent="0.2">
      <c r="D143" s="192"/>
    </row>
    <row r="144" spans="1:33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B+wk/CNlkziSQQaFkfvEFJ15ABufLbrzHyh8EC3p/m5tIq1pPfpksifTsXFkuQ+xHoG4nR+Ob922GCekyVSDyw==" saltValue="wJew+wnir2xVTDNf44FzBA==" spinCount="100000" sheet="1"/>
  <mergeCells count="33">
    <mergeCell ref="C111:G111"/>
    <mergeCell ref="C118:G118"/>
    <mergeCell ref="C123:G123"/>
    <mergeCell ref="C95:G95"/>
    <mergeCell ref="C98:G98"/>
    <mergeCell ref="C99:G99"/>
    <mergeCell ref="C104:G104"/>
    <mergeCell ref="C107:G107"/>
    <mergeCell ref="C109:G109"/>
    <mergeCell ref="C66:G66"/>
    <mergeCell ref="C76:G76"/>
    <mergeCell ref="C83:G83"/>
    <mergeCell ref="C89:G89"/>
    <mergeCell ref="C91:G91"/>
    <mergeCell ref="C93:G93"/>
    <mergeCell ref="C46:G46"/>
    <mergeCell ref="C48:G48"/>
    <mergeCell ref="C49:G49"/>
    <mergeCell ref="C52:G52"/>
    <mergeCell ref="C55:G55"/>
    <mergeCell ref="C63:G63"/>
    <mergeCell ref="C18:G18"/>
    <mergeCell ref="C21:G21"/>
    <mergeCell ref="C25:G25"/>
    <mergeCell ref="C30:G30"/>
    <mergeCell ref="C35:G35"/>
    <mergeCell ref="C39:G39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2058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000 01 Pol</vt:lpstr>
      <vt:lpstr>SO 101 01 Pol</vt:lpstr>
      <vt:lpstr>SO 102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000 01 Pol'!Názvy_tisku</vt:lpstr>
      <vt:lpstr>'SO 101 01 Pol'!Názvy_tisku</vt:lpstr>
      <vt:lpstr>'SO 102 01 Pol'!Názvy_tisku</vt:lpstr>
      <vt:lpstr>oadresa</vt:lpstr>
      <vt:lpstr>Stavba!Objednatel</vt:lpstr>
      <vt:lpstr>Stavba!Objekt</vt:lpstr>
      <vt:lpstr>'SO 000 01 Pol'!Oblast_tisku</vt:lpstr>
      <vt:lpstr>'SO 101 01 Pol'!Oblast_tisku</vt:lpstr>
      <vt:lpstr>'SO 102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2014-02-28T09:52:57Z</cp:lastPrinted>
  <dcterms:created xsi:type="dcterms:W3CDTF">2009-04-08T07:15:50Z</dcterms:created>
  <dcterms:modified xsi:type="dcterms:W3CDTF">2018-08-13T21:55:45Z</dcterms:modified>
</cp:coreProperties>
</file>