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Město Boskovice-ul. Hybešova/ZD_final/"/>
    </mc:Choice>
  </mc:AlternateContent>
  <xr:revisionPtr revIDLastSave="0" documentId="8_{94A639A4-FE01-4CD5-BBFC-6595390BBF5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0 01 Pol" sheetId="12" r:id="rId4"/>
    <sheet name="SO 101 01 Pol" sheetId="13" r:id="rId5"/>
    <sheet name="SO 101 02 Pol" sheetId="14" r:id="rId6"/>
    <sheet name="SO 101 03 Pol" sheetId="15" r:id="rId7"/>
    <sheet name="SO 103 01 Pol" sheetId="16" r:id="rId8"/>
    <sheet name="SO 401 01 Pol" sheetId="17" r:id="rId9"/>
  </sheets>
  <externalReferences>
    <externalReference r:id="rId10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000 01 Pol'!$1:$7</definedName>
    <definedName name="_xlnm.Print_Titles" localSheetId="4">'SO 101 01 Pol'!$1:$7</definedName>
    <definedName name="_xlnm.Print_Titles" localSheetId="5">'SO 101 02 Pol'!$1:$7</definedName>
    <definedName name="_xlnm.Print_Titles" localSheetId="6">'SO 101 03 Pol'!$1:$7</definedName>
    <definedName name="_xlnm.Print_Titles" localSheetId="7">'SO 103 01 Pol'!$1:$7</definedName>
    <definedName name="_xlnm.Print_Titles" localSheetId="8">'SO 401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000 01 Pol'!$A$1:$Y$41</definedName>
    <definedName name="_xlnm.Print_Area" localSheetId="4">'SO 101 01 Pol'!$A$1:$Y$122</definedName>
    <definedName name="_xlnm.Print_Area" localSheetId="5">'SO 101 02 Pol'!$A$1:$Y$105</definedName>
    <definedName name="_xlnm.Print_Area" localSheetId="6">'SO 101 03 Pol'!$A$1:$Y$63</definedName>
    <definedName name="_xlnm.Print_Area" localSheetId="7">'SO 103 01 Pol'!$A$1:$Y$57</definedName>
    <definedName name="_xlnm.Print_Area" localSheetId="8">'SO 401 01 Pol'!$A$1:$Y$16</definedName>
    <definedName name="_xlnm.Print_Area" localSheetId="1">Stavba!$A$1:$J$92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7" l="1"/>
  <c r="M9" i="17" s="1"/>
  <c r="I9" i="17"/>
  <c r="K9" i="17"/>
  <c r="O9" i="17"/>
  <c r="O8" i="17" s="1"/>
  <c r="Q9" i="17"/>
  <c r="V9" i="17"/>
  <c r="G10" i="17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3" i="17"/>
  <c r="I13" i="17"/>
  <c r="K13" i="17"/>
  <c r="M13" i="17"/>
  <c r="O13" i="17"/>
  <c r="Q13" i="17"/>
  <c r="V13" i="17"/>
  <c r="AE15" i="17"/>
  <c r="F50" i="1" s="1"/>
  <c r="BA36" i="16"/>
  <c r="BA19" i="16"/>
  <c r="BA17" i="16"/>
  <c r="BA13" i="16"/>
  <c r="BA10" i="16"/>
  <c r="G8" i="16"/>
  <c r="G9" i="16"/>
  <c r="M9" i="16" s="1"/>
  <c r="M8" i="16" s="1"/>
  <c r="I9" i="16"/>
  <c r="I8" i="16" s="1"/>
  <c r="K9" i="16"/>
  <c r="O9" i="16"/>
  <c r="O8" i="16" s="1"/>
  <c r="Q9" i="16"/>
  <c r="Q8" i="16" s="1"/>
  <c r="V9" i="16"/>
  <c r="V8" i="16" s="1"/>
  <c r="G12" i="16"/>
  <c r="I12" i="16"/>
  <c r="K12" i="16"/>
  <c r="M12" i="16"/>
  <c r="O12" i="16"/>
  <c r="Q12" i="16"/>
  <c r="V12" i="16"/>
  <c r="G16" i="16"/>
  <c r="M16" i="16" s="1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G21" i="16"/>
  <c r="M21" i="16" s="1"/>
  <c r="I21" i="16"/>
  <c r="K21" i="16"/>
  <c r="O21" i="16"/>
  <c r="Q21" i="16"/>
  <c r="V21" i="16"/>
  <c r="G23" i="16"/>
  <c r="M23" i="16" s="1"/>
  <c r="M22" i="16" s="1"/>
  <c r="I23" i="16"/>
  <c r="I22" i="16" s="1"/>
  <c r="K23" i="16"/>
  <c r="K22" i="16" s="1"/>
  <c r="O23" i="16"/>
  <c r="O22" i="16" s="1"/>
  <c r="Q23" i="16"/>
  <c r="Q22" i="16" s="1"/>
  <c r="V23" i="16"/>
  <c r="V22" i="16" s="1"/>
  <c r="G27" i="16"/>
  <c r="M27" i="16" s="1"/>
  <c r="I27" i="16"/>
  <c r="I26" i="16" s="1"/>
  <c r="K27" i="16"/>
  <c r="K26" i="16" s="1"/>
  <c r="O27" i="16"/>
  <c r="Q27" i="16"/>
  <c r="Q26" i="16" s="1"/>
  <c r="V27" i="16"/>
  <c r="V26" i="16" s="1"/>
  <c r="G28" i="16"/>
  <c r="M28" i="16" s="1"/>
  <c r="I28" i="16"/>
  <c r="K28" i="16"/>
  <c r="O28" i="16"/>
  <c r="O26" i="16" s="1"/>
  <c r="Q28" i="16"/>
  <c r="V28" i="16"/>
  <c r="G31" i="16"/>
  <c r="M31" i="16" s="1"/>
  <c r="M30" i="16" s="1"/>
  <c r="I31" i="16"/>
  <c r="I30" i="16" s="1"/>
  <c r="K31" i="16"/>
  <c r="K30" i="16" s="1"/>
  <c r="O31" i="16"/>
  <c r="O30" i="16" s="1"/>
  <c r="Q31" i="16"/>
  <c r="Q30" i="16" s="1"/>
  <c r="V31" i="16"/>
  <c r="V30" i="16" s="1"/>
  <c r="G34" i="16"/>
  <c r="I34" i="16"/>
  <c r="K34" i="16"/>
  <c r="M34" i="16"/>
  <c r="O34" i="16"/>
  <c r="Q34" i="16"/>
  <c r="V34" i="16"/>
  <c r="G38" i="16"/>
  <c r="M38" i="16" s="1"/>
  <c r="I38" i="16"/>
  <c r="K38" i="16"/>
  <c r="O38" i="16"/>
  <c r="Q38" i="16"/>
  <c r="V38" i="16"/>
  <c r="G40" i="16"/>
  <c r="M40" i="16" s="1"/>
  <c r="I40" i="16"/>
  <c r="K40" i="16"/>
  <c r="O40" i="16"/>
  <c r="Q40" i="16"/>
  <c r="V40" i="16"/>
  <c r="G43" i="16"/>
  <c r="M43" i="16" s="1"/>
  <c r="I43" i="16"/>
  <c r="K43" i="16"/>
  <c r="O43" i="16"/>
  <c r="Q43" i="16"/>
  <c r="V43" i="16"/>
  <c r="G45" i="16"/>
  <c r="M45" i="16" s="1"/>
  <c r="I45" i="16"/>
  <c r="K45" i="16"/>
  <c r="O45" i="16"/>
  <c r="Q45" i="16"/>
  <c r="V45" i="16"/>
  <c r="G47" i="16"/>
  <c r="M47" i="16" s="1"/>
  <c r="I47" i="16"/>
  <c r="K47" i="16"/>
  <c r="O47" i="16"/>
  <c r="Q47" i="16"/>
  <c r="V47" i="16"/>
  <c r="G49" i="16"/>
  <c r="I49" i="16"/>
  <c r="K49" i="16"/>
  <c r="M49" i="16"/>
  <c r="O49" i="16"/>
  <c r="Q49" i="16"/>
  <c r="V49" i="16"/>
  <c r="G52" i="16"/>
  <c r="M52" i="16" s="1"/>
  <c r="M51" i="16" s="1"/>
  <c r="I52" i="16"/>
  <c r="I51" i="16" s="1"/>
  <c r="K52" i="16"/>
  <c r="K51" i="16" s="1"/>
  <c r="O52" i="16"/>
  <c r="O51" i="16" s="1"/>
  <c r="Q52" i="16"/>
  <c r="Q51" i="16" s="1"/>
  <c r="V52" i="16"/>
  <c r="V51" i="16" s="1"/>
  <c r="AE56" i="16"/>
  <c r="F48" i="1" s="1"/>
  <c r="BA55" i="15"/>
  <c r="BA31" i="15"/>
  <c r="BA14" i="15"/>
  <c r="BA10" i="15"/>
  <c r="Q8" i="15"/>
  <c r="G9" i="15"/>
  <c r="I9" i="15"/>
  <c r="K9" i="15"/>
  <c r="K8" i="15" s="1"/>
  <c r="O9" i="15"/>
  <c r="O8" i="15" s="1"/>
  <c r="Q9" i="15"/>
  <c r="V9" i="15"/>
  <c r="G13" i="15"/>
  <c r="M13" i="15" s="1"/>
  <c r="I13" i="15"/>
  <c r="I8" i="15" s="1"/>
  <c r="K13" i="15"/>
  <c r="O13" i="15"/>
  <c r="Q13" i="15"/>
  <c r="V13" i="15"/>
  <c r="G17" i="15"/>
  <c r="I17" i="15"/>
  <c r="K17" i="15"/>
  <c r="O17" i="15"/>
  <c r="Q17" i="15"/>
  <c r="V17" i="15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4" i="15"/>
  <c r="G23" i="15" s="1"/>
  <c r="I73" i="1" s="1"/>
  <c r="I24" i="15"/>
  <c r="K24" i="15"/>
  <c r="O24" i="15"/>
  <c r="O23" i="15" s="1"/>
  <c r="Q24" i="15"/>
  <c r="V24" i="15"/>
  <c r="G30" i="15"/>
  <c r="M30" i="15" s="1"/>
  <c r="I30" i="15"/>
  <c r="K30" i="15"/>
  <c r="O30" i="15"/>
  <c r="Q30" i="15"/>
  <c r="V30" i="15"/>
  <c r="G33" i="15"/>
  <c r="M33" i="15" s="1"/>
  <c r="I33" i="15"/>
  <c r="K33" i="15"/>
  <c r="O33" i="15"/>
  <c r="Q33" i="15"/>
  <c r="V33" i="15"/>
  <c r="G35" i="15"/>
  <c r="M35" i="15" s="1"/>
  <c r="I35" i="15"/>
  <c r="K35" i="15"/>
  <c r="O35" i="15"/>
  <c r="Q35" i="15"/>
  <c r="Q23" i="15" s="1"/>
  <c r="V35" i="15"/>
  <c r="V37" i="15"/>
  <c r="G38" i="15"/>
  <c r="I38" i="15"/>
  <c r="I37" i="15" s="1"/>
  <c r="K38" i="15"/>
  <c r="K37" i="15" s="1"/>
  <c r="M38" i="15"/>
  <c r="O38" i="15"/>
  <c r="Q38" i="15"/>
  <c r="Q37" i="15" s="1"/>
  <c r="V38" i="15"/>
  <c r="G41" i="15"/>
  <c r="G37" i="15" s="1"/>
  <c r="I77" i="1" s="1"/>
  <c r="I41" i="15"/>
  <c r="K41" i="15"/>
  <c r="O41" i="15"/>
  <c r="O37" i="15" s="1"/>
  <c r="Q41" i="15"/>
  <c r="V41" i="15"/>
  <c r="G45" i="15"/>
  <c r="M45" i="15" s="1"/>
  <c r="I45" i="15"/>
  <c r="K45" i="15"/>
  <c r="O45" i="15"/>
  <c r="Q45" i="15"/>
  <c r="V45" i="15"/>
  <c r="G47" i="15"/>
  <c r="M47" i="15" s="1"/>
  <c r="I47" i="15"/>
  <c r="I44" i="15" s="1"/>
  <c r="K47" i="15"/>
  <c r="O47" i="15"/>
  <c r="Q47" i="15"/>
  <c r="V47" i="15"/>
  <c r="G49" i="15"/>
  <c r="M49" i="15" s="1"/>
  <c r="I49" i="15"/>
  <c r="K49" i="15"/>
  <c r="O49" i="15"/>
  <c r="Q49" i="15"/>
  <c r="V49" i="15"/>
  <c r="G51" i="15"/>
  <c r="M51" i="15" s="1"/>
  <c r="I51" i="15"/>
  <c r="K51" i="15"/>
  <c r="O51" i="15"/>
  <c r="Q51" i="15"/>
  <c r="V51" i="15"/>
  <c r="G54" i="15"/>
  <c r="I54" i="15"/>
  <c r="I53" i="15" s="1"/>
  <c r="K54" i="15"/>
  <c r="K53" i="15" s="1"/>
  <c r="O54" i="15"/>
  <c r="O53" i="15" s="1"/>
  <c r="Q54" i="15"/>
  <c r="Q53" i="15" s="1"/>
  <c r="V54" i="15"/>
  <c r="V53" i="15" s="1"/>
  <c r="G57" i="15"/>
  <c r="V57" i="15"/>
  <c r="G58" i="15"/>
  <c r="M58" i="15" s="1"/>
  <c r="M57" i="15" s="1"/>
  <c r="I58" i="15"/>
  <c r="I57" i="15" s="1"/>
  <c r="K58" i="15"/>
  <c r="K57" i="15" s="1"/>
  <c r="O58" i="15"/>
  <c r="O57" i="15" s="1"/>
  <c r="Q58" i="15"/>
  <c r="Q57" i="15" s="1"/>
  <c r="V58" i="15"/>
  <c r="AE62" i="15"/>
  <c r="F46" i="1" s="1"/>
  <c r="BA58" i="14"/>
  <c r="BA53" i="14"/>
  <c r="BA47" i="14"/>
  <c r="BA37" i="14"/>
  <c r="BA28" i="14"/>
  <c r="BA26" i="14"/>
  <c r="BA23" i="14"/>
  <c r="BA15" i="14"/>
  <c r="BA10" i="14"/>
  <c r="G9" i="14"/>
  <c r="M9" i="14" s="1"/>
  <c r="M8" i="14" s="1"/>
  <c r="I9" i="14"/>
  <c r="I8" i="14" s="1"/>
  <c r="K9" i="14"/>
  <c r="O9" i="14"/>
  <c r="Q9" i="14"/>
  <c r="Q8" i="14" s="1"/>
  <c r="V9" i="14"/>
  <c r="V8" i="14" s="1"/>
  <c r="G14" i="14"/>
  <c r="M14" i="14" s="1"/>
  <c r="I14" i="14"/>
  <c r="K14" i="14"/>
  <c r="O14" i="14"/>
  <c r="Q14" i="14"/>
  <c r="V14" i="14"/>
  <c r="O17" i="14"/>
  <c r="G18" i="14"/>
  <c r="I18" i="14"/>
  <c r="K18" i="14"/>
  <c r="M18" i="14"/>
  <c r="O18" i="14"/>
  <c r="Q18" i="14"/>
  <c r="V18" i="14"/>
  <c r="G21" i="14"/>
  <c r="M21" i="14" s="1"/>
  <c r="I21" i="14"/>
  <c r="K21" i="14"/>
  <c r="O21" i="14"/>
  <c r="Q21" i="14"/>
  <c r="V21" i="14"/>
  <c r="G22" i="14"/>
  <c r="I22" i="14"/>
  <c r="K22" i="14"/>
  <c r="O22" i="14"/>
  <c r="Q22" i="14"/>
  <c r="V22" i="14"/>
  <c r="V17" i="14" s="1"/>
  <c r="G24" i="14"/>
  <c r="G25" i="14"/>
  <c r="M25" i="14" s="1"/>
  <c r="I25" i="14"/>
  <c r="I24" i="14" s="1"/>
  <c r="K25" i="14"/>
  <c r="O25" i="14"/>
  <c r="Q25" i="14"/>
  <c r="Q24" i="14" s="1"/>
  <c r="V25" i="14"/>
  <c r="V24" i="14" s="1"/>
  <c r="G27" i="14"/>
  <c r="I27" i="14"/>
  <c r="K27" i="14"/>
  <c r="M27" i="14"/>
  <c r="O27" i="14"/>
  <c r="Q27" i="14"/>
  <c r="V27" i="14"/>
  <c r="G29" i="14"/>
  <c r="M29" i="14" s="1"/>
  <c r="I29" i="14"/>
  <c r="K29" i="14"/>
  <c r="O29" i="14"/>
  <c r="Q29" i="14"/>
  <c r="V29" i="14"/>
  <c r="G31" i="14"/>
  <c r="M31" i="14" s="1"/>
  <c r="I31" i="14"/>
  <c r="K31" i="14"/>
  <c r="O31" i="14"/>
  <c r="Q31" i="14"/>
  <c r="V31" i="14"/>
  <c r="G33" i="14"/>
  <c r="M33" i="14" s="1"/>
  <c r="I33" i="14"/>
  <c r="K33" i="14"/>
  <c r="K30" i="14" s="1"/>
  <c r="O33" i="14"/>
  <c r="Q33" i="14"/>
  <c r="V33" i="14"/>
  <c r="G36" i="14"/>
  <c r="M36" i="14" s="1"/>
  <c r="I36" i="14"/>
  <c r="K36" i="14"/>
  <c r="O36" i="14"/>
  <c r="Q36" i="14"/>
  <c r="V36" i="14"/>
  <c r="G38" i="14"/>
  <c r="M38" i="14" s="1"/>
  <c r="I38" i="14"/>
  <c r="K38" i="14"/>
  <c r="O38" i="14"/>
  <c r="Q38" i="14"/>
  <c r="V38" i="14"/>
  <c r="G40" i="14"/>
  <c r="M40" i="14" s="1"/>
  <c r="I40" i="14"/>
  <c r="K40" i="14"/>
  <c r="O40" i="14"/>
  <c r="Q40" i="14"/>
  <c r="V40" i="14"/>
  <c r="G43" i="14"/>
  <c r="M43" i="14" s="1"/>
  <c r="I43" i="14"/>
  <c r="K43" i="14"/>
  <c r="O43" i="14"/>
  <c r="Q43" i="14"/>
  <c r="V43" i="14"/>
  <c r="I45" i="14"/>
  <c r="G46" i="14"/>
  <c r="M46" i="14" s="1"/>
  <c r="M45" i="14" s="1"/>
  <c r="I46" i="14"/>
  <c r="K46" i="14"/>
  <c r="K45" i="14" s="1"/>
  <c r="O46" i="14"/>
  <c r="O45" i="14" s="1"/>
  <c r="Q46" i="14"/>
  <c r="Q45" i="14" s="1"/>
  <c r="V46" i="14"/>
  <c r="V45" i="14" s="1"/>
  <c r="G49" i="14"/>
  <c r="G48" i="14" s="1"/>
  <c r="I49" i="14"/>
  <c r="K49" i="14"/>
  <c r="K48" i="14" s="1"/>
  <c r="O49" i="14"/>
  <c r="O48" i="14" s="1"/>
  <c r="Q49" i="14"/>
  <c r="V49" i="14"/>
  <c r="V48" i="14" s="1"/>
  <c r="G50" i="14"/>
  <c r="M50" i="14" s="1"/>
  <c r="I50" i="14"/>
  <c r="I48" i="14" s="1"/>
  <c r="K50" i="14"/>
  <c r="O50" i="14"/>
  <c r="Q50" i="14"/>
  <c r="Q48" i="14" s="1"/>
  <c r="V50" i="14"/>
  <c r="G52" i="14"/>
  <c r="M52" i="14" s="1"/>
  <c r="I52" i="14"/>
  <c r="K52" i="14"/>
  <c r="O52" i="14"/>
  <c r="Q52" i="14"/>
  <c r="V52" i="14"/>
  <c r="G57" i="14"/>
  <c r="M57" i="14" s="1"/>
  <c r="I57" i="14"/>
  <c r="K57" i="14"/>
  <c r="O57" i="14"/>
  <c r="Q57" i="14"/>
  <c r="V57" i="14"/>
  <c r="G61" i="14"/>
  <c r="M61" i="14" s="1"/>
  <c r="I61" i="14"/>
  <c r="K61" i="14"/>
  <c r="O61" i="14"/>
  <c r="Q61" i="14"/>
  <c r="V61" i="14"/>
  <c r="G64" i="14"/>
  <c r="I64" i="14"/>
  <c r="K64" i="14"/>
  <c r="M64" i="14"/>
  <c r="O64" i="14"/>
  <c r="Q64" i="14"/>
  <c r="V64" i="14"/>
  <c r="G66" i="14"/>
  <c r="I66" i="14"/>
  <c r="K66" i="14"/>
  <c r="M66" i="14"/>
  <c r="O66" i="14"/>
  <c r="Q66" i="14"/>
  <c r="V66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2" i="14"/>
  <c r="M72" i="14" s="1"/>
  <c r="I72" i="14"/>
  <c r="K72" i="14"/>
  <c r="O72" i="14"/>
  <c r="Q72" i="14"/>
  <c r="V72" i="14"/>
  <c r="G74" i="14"/>
  <c r="I74" i="14"/>
  <c r="K74" i="14"/>
  <c r="M74" i="14"/>
  <c r="O74" i="14"/>
  <c r="Q74" i="14"/>
  <c r="V74" i="14"/>
  <c r="G77" i="14"/>
  <c r="I77" i="14"/>
  <c r="K77" i="14"/>
  <c r="M77" i="14"/>
  <c r="O77" i="14"/>
  <c r="Q77" i="14"/>
  <c r="V77" i="14"/>
  <c r="G80" i="14"/>
  <c r="M80" i="14" s="1"/>
  <c r="I80" i="14"/>
  <c r="K80" i="14"/>
  <c r="O80" i="14"/>
  <c r="Q80" i="14"/>
  <c r="V80" i="14"/>
  <c r="G82" i="14"/>
  <c r="M82" i="14" s="1"/>
  <c r="I82" i="14"/>
  <c r="K82" i="14"/>
  <c r="O82" i="14"/>
  <c r="Q82" i="14"/>
  <c r="V82" i="14"/>
  <c r="G84" i="14"/>
  <c r="M84" i="14" s="1"/>
  <c r="I84" i="14"/>
  <c r="K84" i="14"/>
  <c r="O84" i="14"/>
  <c r="Q84" i="14"/>
  <c r="V84" i="14"/>
  <c r="G86" i="14"/>
  <c r="I86" i="14"/>
  <c r="K86" i="14"/>
  <c r="M86" i="14"/>
  <c r="O86" i="14"/>
  <c r="Q86" i="14"/>
  <c r="V86" i="14"/>
  <c r="G88" i="14"/>
  <c r="I88" i="14"/>
  <c r="K88" i="14"/>
  <c r="M88" i="14"/>
  <c r="O88" i="14"/>
  <c r="O76" i="14" s="1"/>
  <c r="Q88" i="14"/>
  <c r="V88" i="14"/>
  <c r="Q90" i="14"/>
  <c r="G91" i="14"/>
  <c r="G90" i="14" s="1"/>
  <c r="I91" i="14"/>
  <c r="I90" i="14" s="1"/>
  <c r="K91" i="14"/>
  <c r="K90" i="14" s="1"/>
  <c r="O91" i="14"/>
  <c r="O90" i="14" s="1"/>
  <c r="Q91" i="14"/>
  <c r="V91" i="14"/>
  <c r="V90" i="14" s="1"/>
  <c r="G94" i="14"/>
  <c r="M94" i="14" s="1"/>
  <c r="M93" i="14" s="1"/>
  <c r="I94" i="14"/>
  <c r="I93" i="14" s="1"/>
  <c r="K94" i="14"/>
  <c r="K93" i="14" s="1"/>
  <c r="O94" i="14"/>
  <c r="O93" i="14" s="1"/>
  <c r="Q94" i="14"/>
  <c r="Q93" i="14" s="1"/>
  <c r="V94" i="14"/>
  <c r="V93" i="14" s="1"/>
  <c r="G98" i="14"/>
  <c r="M98" i="14" s="1"/>
  <c r="I98" i="14"/>
  <c r="K98" i="14"/>
  <c r="K97" i="14" s="1"/>
  <c r="O98" i="14"/>
  <c r="Q98" i="14"/>
  <c r="V98" i="14"/>
  <c r="V97" i="14" s="1"/>
  <c r="G99" i="14"/>
  <c r="I99" i="14"/>
  <c r="K99" i="14"/>
  <c r="M99" i="14"/>
  <c r="O99" i="14"/>
  <c r="Q99" i="14"/>
  <c r="V99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AE104" i="14"/>
  <c r="F45" i="1" s="1"/>
  <c r="BA83" i="13"/>
  <c r="BA81" i="13"/>
  <c r="BA71" i="13"/>
  <c r="BA26" i="13"/>
  <c r="BA23" i="13"/>
  <c r="BA17" i="13"/>
  <c r="BA10" i="13"/>
  <c r="G9" i="13"/>
  <c r="M9" i="13" s="1"/>
  <c r="I9" i="13"/>
  <c r="I8" i="13" s="1"/>
  <c r="K9" i="13"/>
  <c r="K8" i="13" s="1"/>
  <c r="O9" i="13"/>
  <c r="Q9" i="13"/>
  <c r="V9" i="13"/>
  <c r="G16" i="13"/>
  <c r="M16" i="13" s="1"/>
  <c r="I16" i="13"/>
  <c r="K16" i="13"/>
  <c r="O16" i="13"/>
  <c r="Q16" i="13"/>
  <c r="V16" i="13"/>
  <c r="G20" i="13"/>
  <c r="I20" i="13"/>
  <c r="K20" i="13"/>
  <c r="O20" i="13"/>
  <c r="O19" i="13" s="1"/>
  <c r="Q20" i="13"/>
  <c r="Q19" i="13" s="1"/>
  <c r="V20" i="13"/>
  <c r="G21" i="13"/>
  <c r="M21" i="13" s="1"/>
  <c r="I21" i="13"/>
  <c r="K21" i="13"/>
  <c r="O21" i="13"/>
  <c r="Q21" i="13"/>
  <c r="V21" i="13"/>
  <c r="V19" i="13" s="1"/>
  <c r="G22" i="13"/>
  <c r="I22" i="13"/>
  <c r="K22" i="13"/>
  <c r="M22" i="13"/>
  <c r="O22" i="13"/>
  <c r="Q22" i="13"/>
  <c r="V22" i="13"/>
  <c r="K24" i="13"/>
  <c r="G25" i="13"/>
  <c r="M25" i="13" s="1"/>
  <c r="M24" i="13" s="1"/>
  <c r="I25" i="13"/>
  <c r="I24" i="13" s="1"/>
  <c r="K25" i="13"/>
  <c r="O25" i="13"/>
  <c r="O24" i="13" s="1"/>
  <c r="Q25" i="13"/>
  <c r="Q24" i="13" s="1"/>
  <c r="V25" i="13"/>
  <c r="V24" i="13" s="1"/>
  <c r="G29" i="13"/>
  <c r="I29" i="13"/>
  <c r="K29" i="13"/>
  <c r="O29" i="13"/>
  <c r="O28" i="13" s="1"/>
  <c r="Q29" i="13"/>
  <c r="V29" i="13"/>
  <c r="G31" i="13"/>
  <c r="I31" i="13"/>
  <c r="K31" i="13"/>
  <c r="M31" i="13"/>
  <c r="O31" i="13"/>
  <c r="Q31" i="13"/>
  <c r="V31" i="13"/>
  <c r="G34" i="13"/>
  <c r="M34" i="13" s="1"/>
  <c r="I34" i="13"/>
  <c r="K34" i="13"/>
  <c r="K28" i="13" s="1"/>
  <c r="O34" i="13"/>
  <c r="Q34" i="13"/>
  <c r="V34" i="13"/>
  <c r="O35" i="13"/>
  <c r="G36" i="13"/>
  <c r="M36" i="13" s="1"/>
  <c r="M35" i="13" s="1"/>
  <c r="I36" i="13"/>
  <c r="I35" i="13" s="1"/>
  <c r="K36" i="13"/>
  <c r="K35" i="13" s="1"/>
  <c r="O36" i="13"/>
  <c r="Q36" i="13"/>
  <c r="Q35" i="13" s="1"/>
  <c r="V36" i="13"/>
  <c r="V35" i="13" s="1"/>
  <c r="G40" i="13"/>
  <c r="I40" i="13"/>
  <c r="K40" i="13"/>
  <c r="M40" i="13"/>
  <c r="O40" i="13"/>
  <c r="Q40" i="13"/>
  <c r="V40" i="13"/>
  <c r="G43" i="13"/>
  <c r="M43" i="13" s="1"/>
  <c r="M39" i="13" s="1"/>
  <c r="I43" i="13"/>
  <c r="K43" i="13"/>
  <c r="O43" i="13"/>
  <c r="Q43" i="13"/>
  <c r="V43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O51" i="13" s="1"/>
  <c r="Q52" i="13"/>
  <c r="V52" i="13"/>
  <c r="G56" i="13"/>
  <c r="M56" i="13" s="1"/>
  <c r="I56" i="13"/>
  <c r="K56" i="13"/>
  <c r="O56" i="13"/>
  <c r="Q56" i="13"/>
  <c r="V56" i="13"/>
  <c r="G59" i="13"/>
  <c r="G51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4" i="13"/>
  <c r="M64" i="13" s="1"/>
  <c r="I64" i="13"/>
  <c r="K64" i="13"/>
  <c r="O64" i="13"/>
  <c r="Q64" i="13"/>
  <c r="V64" i="13"/>
  <c r="G65" i="13"/>
  <c r="I79" i="1" s="1"/>
  <c r="G66" i="13"/>
  <c r="M66" i="13" s="1"/>
  <c r="I66" i="13"/>
  <c r="K66" i="13"/>
  <c r="K65" i="13" s="1"/>
  <c r="O66" i="13"/>
  <c r="O65" i="13" s="1"/>
  <c r="Q66" i="13"/>
  <c r="Q65" i="13" s="1"/>
  <c r="V66" i="13"/>
  <c r="G68" i="13"/>
  <c r="M68" i="13" s="1"/>
  <c r="I68" i="13"/>
  <c r="I65" i="13" s="1"/>
  <c r="K68" i="13"/>
  <c r="O68" i="13"/>
  <c r="Q68" i="13"/>
  <c r="V68" i="13"/>
  <c r="G70" i="13"/>
  <c r="M70" i="13" s="1"/>
  <c r="I70" i="13"/>
  <c r="K70" i="13"/>
  <c r="O70" i="13"/>
  <c r="Q70" i="13"/>
  <c r="V70" i="13"/>
  <c r="G74" i="13"/>
  <c r="M74" i="13" s="1"/>
  <c r="I74" i="13"/>
  <c r="I69" i="13" s="1"/>
  <c r="K74" i="13"/>
  <c r="O74" i="13"/>
  <c r="O69" i="13" s="1"/>
  <c r="Q74" i="13"/>
  <c r="V74" i="13"/>
  <c r="G75" i="13"/>
  <c r="I75" i="13"/>
  <c r="K75" i="13"/>
  <c r="M75" i="13"/>
  <c r="O75" i="13"/>
  <c r="Q75" i="13"/>
  <c r="V75" i="13"/>
  <c r="G77" i="13"/>
  <c r="I77" i="13"/>
  <c r="K77" i="13"/>
  <c r="M77" i="13"/>
  <c r="O77" i="13"/>
  <c r="Q77" i="13"/>
  <c r="V77" i="13"/>
  <c r="G80" i="13"/>
  <c r="M80" i="13" s="1"/>
  <c r="I80" i="13"/>
  <c r="I79" i="13" s="1"/>
  <c r="K80" i="13"/>
  <c r="K79" i="13" s="1"/>
  <c r="O80" i="13"/>
  <c r="O79" i="13" s="1"/>
  <c r="Q80" i="13"/>
  <c r="V80" i="13"/>
  <c r="V79" i="13" s="1"/>
  <c r="G82" i="13"/>
  <c r="M82" i="13" s="1"/>
  <c r="I82" i="13"/>
  <c r="K82" i="13"/>
  <c r="O82" i="13"/>
  <c r="Q82" i="13"/>
  <c r="Q79" i="13" s="1"/>
  <c r="V82" i="13"/>
  <c r="G85" i="13"/>
  <c r="I85" i="13"/>
  <c r="K85" i="13"/>
  <c r="M85" i="13"/>
  <c r="O85" i="13"/>
  <c r="Q85" i="13"/>
  <c r="V85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G89" i="13"/>
  <c r="M89" i="13" s="1"/>
  <c r="I89" i="13"/>
  <c r="K89" i="13"/>
  <c r="O89" i="13"/>
  <c r="Q89" i="13"/>
  <c r="V89" i="13"/>
  <c r="G91" i="13"/>
  <c r="M91" i="13" s="1"/>
  <c r="I91" i="13"/>
  <c r="K91" i="13"/>
  <c r="O91" i="13"/>
  <c r="Q91" i="13"/>
  <c r="V91" i="13"/>
  <c r="G93" i="13"/>
  <c r="M93" i="13" s="1"/>
  <c r="I93" i="13"/>
  <c r="K93" i="13"/>
  <c r="O93" i="13"/>
  <c r="Q93" i="13"/>
  <c r="V93" i="13"/>
  <c r="G94" i="13"/>
  <c r="I94" i="13"/>
  <c r="K94" i="13"/>
  <c r="M94" i="13"/>
  <c r="O94" i="13"/>
  <c r="Q94" i="13"/>
  <c r="V94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G101" i="13"/>
  <c r="I86" i="1" s="1"/>
  <c r="K101" i="13"/>
  <c r="G102" i="13"/>
  <c r="M102" i="13" s="1"/>
  <c r="M101" i="13" s="1"/>
  <c r="I102" i="13"/>
  <c r="K102" i="13"/>
  <c r="O102" i="13"/>
  <c r="O101" i="13" s="1"/>
  <c r="Q102" i="13"/>
  <c r="V102" i="13"/>
  <c r="G105" i="13"/>
  <c r="I105" i="13"/>
  <c r="K105" i="13"/>
  <c r="M105" i="13"/>
  <c r="O105" i="13"/>
  <c r="Q105" i="13"/>
  <c r="V105" i="13"/>
  <c r="G107" i="13"/>
  <c r="I107" i="13"/>
  <c r="I106" i="13" s="1"/>
  <c r="K107" i="13"/>
  <c r="M107" i="13"/>
  <c r="O107" i="13"/>
  <c r="Q107" i="13"/>
  <c r="Q106" i="13" s="1"/>
  <c r="V107" i="13"/>
  <c r="G109" i="13"/>
  <c r="M109" i="13" s="1"/>
  <c r="M106" i="13" s="1"/>
  <c r="I109" i="13"/>
  <c r="K109" i="13"/>
  <c r="O109" i="13"/>
  <c r="Q109" i="13"/>
  <c r="V109" i="13"/>
  <c r="G112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V112" i="13" s="1"/>
  <c r="G116" i="13"/>
  <c r="I116" i="13"/>
  <c r="K116" i="13"/>
  <c r="K112" i="13" s="1"/>
  <c r="M116" i="13"/>
  <c r="O116" i="13"/>
  <c r="Q116" i="13"/>
  <c r="V116" i="13"/>
  <c r="G118" i="13"/>
  <c r="I118" i="13"/>
  <c r="K118" i="13"/>
  <c r="M118" i="13"/>
  <c r="O118" i="13"/>
  <c r="Q118" i="13"/>
  <c r="V118" i="13"/>
  <c r="G119" i="13"/>
  <c r="M119" i="13" s="1"/>
  <c r="I119" i="13"/>
  <c r="K119" i="13"/>
  <c r="O119" i="13"/>
  <c r="Q119" i="13"/>
  <c r="V119" i="13"/>
  <c r="AE121" i="13"/>
  <c r="F44" i="1" s="1"/>
  <c r="BA38" i="12"/>
  <c r="BA36" i="12"/>
  <c r="BA34" i="12"/>
  <c r="BA32" i="12"/>
  <c r="BA30" i="12"/>
  <c r="BA27" i="12"/>
  <c r="BA25" i="12"/>
  <c r="BA22" i="12"/>
  <c r="BA20" i="12"/>
  <c r="BA18" i="12"/>
  <c r="BA16" i="12"/>
  <c r="BA14" i="12"/>
  <c r="BA12" i="12"/>
  <c r="G9" i="12"/>
  <c r="I9" i="12"/>
  <c r="K9" i="12"/>
  <c r="O9" i="12"/>
  <c r="Q9" i="12"/>
  <c r="V9" i="12"/>
  <c r="G10" i="12"/>
  <c r="M10" i="12" s="1"/>
  <c r="I10" i="12"/>
  <c r="K10" i="12"/>
  <c r="O10" i="12"/>
  <c r="Q10" i="12"/>
  <c r="V10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O23" i="12" s="1"/>
  <c r="Q24" i="12"/>
  <c r="V24" i="12"/>
  <c r="G26" i="12"/>
  <c r="M26" i="12" s="1"/>
  <c r="I26" i="12"/>
  <c r="K26" i="12"/>
  <c r="O26" i="12"/>
  <c r="Q26" i="12"/>
  <c r="Q23" i="12" s="1"/>
  <c r="V26" i="12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AE40" i="12"/>
  <c r="I17" i="1"/>
  <c r="H40" i="1"/>
  <c r="J28" i="1"/>
  <c r="J26" i="1"/>
  <c r="G38" i="1"/>
  <c r="F38" i="1"/>
  <c r="J23" i="1"/>
  <c r="J24" i="1"/>
  <c r="J25" i="1"/>
  <c r="J27" i="1"/>
  <c r="E24" i="1"/>
  <c r="E26" i="1"/>
  <c r="V84" i="13" l="1"/>
  <c r="M76" i="14"/>
  <c r="Q16" i="15"/>
  <c r="K23" i="12"/>
  <c r="K84" i="13"/>
  <c r="I51" i="13"/>
  <c r="V23" i="12"/>
  <c r="Q112" i="13"/>
  <c r="V101" i="13"/>
  <c r="I101" i="13"/>
  <c r="Q69" i="13"/>
  <c r="M69" i="13"/>
  <c r="V65" i="13"/>
  <c r="V39" i="13"/>
  <c r="V28" i="13"/>
  <c r="I28" i="13"/>
  <c r="Q8" i="13"/>
  <c r="M49" i="14"/>
  <c r="M48" i="14" s="1"/>
  <c r="O30" i="14"/>
  <c r="Q30" i="14"/>
  <c r="G53" i="15"/>
  <c r="I84" i="1" s="1"/>
  <c r="M54" i="15"/>
  <c r="M53" i="15" s="1"/>
  <c r="Q44" i="15"/>
  <c r="K16" i="15"/>
  <c r="G22" i="16"/>
  <c r="K15" i="16"/>
  <c r="O8" i="12"/>
  <c r="K69" i="13"/>
  <c r="Q51" i="13"/>
  <c r="K8" i="12"/>
  <c r="Q84" i="13"/>
  <c r="M20" i="13"/>
  <c r="M19" i="13" s="1"/>
  <c r="G19" i="13"/>
  <c r="I70" i="1" s="1"/>
  <c r="M24" i="15"/>
  <c r="F42" i="1"/>
  <c r="F39" i="1"/>
  <c r="F41" i="1"/>
  <c r="I23" i="12"/>
  <c r="Q8" i="12"/>
  <c r="AF40" i="12"/>
  <c r="O112" i="13"/>
  <c r="K106" i="13"/>
  <c r="Q101" i="13"/>
  <c r="I84" i="13"/>
  <c r="K39" i="13"/>
  <c r="O39" i="13"/>
  <c r="Q28" i="13"/>
  <c r="M29" i="13"/>
  <c r="M28" i="13" s="1"/>
  <c r="G28" i="13"/>
  <c r="K19" i="13"/>
  <c r="Q97" i="14"/>
  <c r="M97" i="14"/>
  <c r="V51" i="14"/>
  <c r="I51" i="14"/>
  <c r="M24" i="14"/>
  <c r="O44" i="15"/>
  <c r="M41" i="15"/>
  <c r="M37" i="15" s="1"/>
  <c r="I16" i="15"/>
  <c r="Q33" i="16"/>
  <c r="I33" i="16"/>
  <c r="G30" i="16"/>
  <c r="I80" i="1" s="1"/>
  <c r="I19" i="13"/>
  <c r="V8" i="13"/>
  <c r="O8" i="13"/>
  <c r="I97" i="14"/>
  <c r="Q76" i="14"/>
  <c r="I76" i="14"/>
  <c r="K51" i="14"/>
  <c r="V30" i="14"/>
  <c r="I30" i="14"/>
  <c r="Q17" i="14"/>
  <c r="I17" i="14"/>
  <c r="K8" i="14"/>
  <c r="V44" i="15"/>
  <c r="I23" i="15"/>
  <c r="O16" i="15"/>
  <c r="V16" i="15"/>
  <c r="AF62" i="15"/>
  <c r="G46" i="1" s="1"/>
  <c r="O33" i="16"/>
  <c r="V33" i="16"/>
  <c r="K33" i="16"/>
  <c r="O15" i="16"/>
  <c r="K8" i="16"/>
  <c r="V8" i="17"/>
  <c r="G8" i="17"/>
  <c r="F43" i="1"/>
  <c r="F47" i="1"/>
  <c r="F49" i="1"/>
  <c r="G33" i="16"/>
  <c r="V15" i="16"/>
  <c r="I15" i="16"/>
  <c r="K8" i="17"/>
  <c r="G16" i="15"/>
  <c r="M23" i="12"/>
  <c r="I8" i="12"/>
  <c r="V8" i="12"/>
  <c r="I112" i="13"/>
  <c r="V106" i="13"/>
  <c r="O106" i="13"/>
  <c r="O84" i="13"/>
  <c r="G84" i="13"/>
  <c r="I85" i="1" s="1"/>
  <c r="V69" i="13"/>
  <c r="V51" i="13"/>
  <c r="K51" i="13"/>
  <c r="Q39" i="13"/>
  <c r="I39" i="13"/>
  <c r="O97" i="14"/>
  <c r="G97" i="14"/>
  <c r="I89" i="1" s="1"/>
  <c r="V76" i="14"/>
  <c r="K76" i="14"/>
  <c r="O51" i="14"/>
  <c r="Q51" i="14"/>
  <c r="K24" i="14"/>
  <c r="O24" i="14"/>
  <c r="G17" i="14"/>
  <c r="K17" i="14"/>
  <c r="O8" i="14"/>
  <c r="K44" i="15"/>
  <c r="V23" i="15"/>
  <c r="K23" i="15"/>
  <c r="M17" i="15"/>
  <c r="M16" i="15" s="1"/>
  <c r="V8" i="15"/>
  <c r="Q15" i="16"/>
  <c r="Q8" i="17"/>
  <c r="I8" i="17"/>
  <c r="M10" i="17"/>
  <c r="M8" i="17" s="1"/>
  <c r="AF15" i="17"/>
  <c r="M33" i="16"/>
  <c r="M26" i="16"/>
  <c r="M15" i="16"/>
  <c r="G26" i="16"/>
  <c r="I78" i="1" s="1"/>
  <c r="G15" i="16"/>
  <c r="G51" i="16"/>
  <c r="AF56" i="16"/>
  <c r="M44" i="15"/>
  <c r="M23" i="15"/>
  <c r="G8" i="15"/>
  <c r="G62" i="15" s="1"/>
  <c r="G44" i="15"/>
  <c r="I83" i="1" s="1"/>
  <c r="M9" i="15"/>
  <c r="M8" i="15" s="1"/>
  <c r="M51" i="14"/>
  <c r="M30" i="14"/>
  <c r="G76" i="14"/>
  <c r="M22" i="14"/>
  <c r="M17" i="14" s="1"/>
  <c r="AF104" i="14"/>
  <c r="G45" i="1" s="1"/>
  <c r="H45" i="1" s="1"/>
  <c r="I45" i="1" s="1"/>
  <c r="M91" i="14"/>
  <c r="M90" i="14" s="1"/>
  <c r="G93" i="14"/>
  <c r="G51" i="14"/>
  <c r="G30" i="14"/>
  <c r="G45" i="14"/>
  <c r="I76" i="1" s="1"/>
  <c r="G8" i="14"/>
  <c r="M8" i="13"/>
  <c r="M112" i="13"/>
  <c r="M84" i="13"/>
  <c r="M79" i="13"/>
  <c r="M65" i="13"/>
  <c r="AF121" i="13"/>
  <c r="G39" i="13"/>
  <c r="I75" i="1" s="1"/>
  <c r="G79" i="13"/>
  <c r="I82" i="1" s="1"/>
  <c r="G35" i="13"/>
  <c r="I74" i="1" s="1"/>
  <c r="G24" i="13"/>
  <c r="I71" i="1" s="1"/>
  <c r="G69" i="13"/>
  <c r="I81" i="1" s="1"/>
  <c r="G106" i="13"/>
  <c r="I87" i="1" s="1"/>
  <c r="G8" i="13"/>
  <c r="M59" i="13"/>
  <c r="M51" i="13" s="1"/>
  <c r="G8" i="12"/>
  <c r="M9" i="12"/>
  <c r="M8" i="12" s="1"/>
  <c r="G23" i="12"/>
  <c r="I91" i="1" s="1"/>
  <c r="I20" i="1" s="1"/>
  <c r="G43" i="1" l="1"/>
  <c r="G44" i="1"/>
  <c r="H44" i="1" s="1"/>
  <c r="I44" i="1" s="1"/>
  <c r="G47" i="1"/>
  <c r="H47" i="1" s="1"/>
  <c r="I47" i="1" s="1"/>
  <c r="G48" i="1"/>
  <c r="H48" i="1" s="1"/>
  <c r="I48" i="1" s="1"/>
  <c r="G15" i="17"/>
  <c r="I88" i="1"/>
  <c r="I18" i="1" s="1"/>
  <c r="I72" i="1"/>
  <c r="G56" i="16"/>
  <c r="H46" i="1"/>
  <c r="I46" i="1" s="1"/>
  <c r="H49" i="1"/>
  <c r="I49" i="1" s="1"/>
  <c r="G41" i="1"/>
  <c r="H41" i="1" s="1"/>
  <c r="I41" i="1" s="1"/>
  <c r="G42" i="1"/>
  <c r="H42" i="1" s="1"/>
  <c r="I42" i="1" s="1"/>
  <c r="G39" i="1"/>
  <c r="G51" i="1" s="1"/>
  <c r="G25" i="1" s="1"/>
  <c r="A25" i="1" s="1"/>
  <c r="F51" i="1"/>
  <c r="I69" i="1"/>
  <c r="I92" i="1" s="1"/>
  <c r="J91" i="1" s="1"/>
  <c r="G121" i="13"/>
  <c r="I90" i="1"/>
  <c r="I19" i="1" s="1"/>
  <c r="G40" i="12"/>
  <c r="G104" i="14"/>
  <c r="G49" i="1"/>
  <c r="G50" i="1"/>
  <c r="H50" i="1" s="1"/>
  <c r="I50" i="1" s="1"/>
  <c r="H43" i="1"/>
  <c r="I43" i="1" s="1"/>
  <c r="J90" i="1"/>
  <c r="J83" i="1"/>
  <c r="J88" i="1"/>
  <c r="J69" i="1" l="1"/>
  <c r="J75" i="1"/>
  <c r="J74" i="1"/>
  <c r="G28" i="1"/>
  <c r="G23" i="1"/>
  <c r="A23" i="1" s="1"/>
  <c r="A26" i="1"/>
  <c r="G26" i="1"/>
  <c r="I16" i="1"/>
  <c r="I21" i="1" s="1"/>
  <c r="J71" i="1"/>
  <c r="J85" i="1"/>
  <c r="J82" i="1"/>
  <c r="J79" i="1"/>
  <c r="J76" i="1"/>
  <c r="J70" i="1"/>
  <c r="J87" i="1"/>
  <c r="J84" i="1"/>
  <c r="J81" i="1"/>
  <c r="J78" i="1"/>
  <c r="J73" i="1"/>
  <c r="J72" i="1"/>
  <c r="J92" i="1" s="1"/>
  <c r="J89" i="1"/>
  <c r="J86" i="1"/>
  <c r="J80" i="1"/>
  <c r="J77" i="1"/>
  <c r="H39" i="1"/>
  <c r="A24" i="1"/>
  <c r="G24" i="1"/>
  <c r="A27" i="1" s="1"/>
  <c r="I39" i="1" l="1"/>
  <c r="I51" i="1" s="1"/>
  <c r="H51" i="1"/>
  <c r="G29" i="1"/>
  <c r="G27" i="1" s="1"/>
  <c r="A29" i="1"/>
  <c r="J39" i="1" l="1"/>
  <c r="J51" i="1" s="1"/>
  <c r="J43" i="1"/>
  <c r="J46" i="1"/>
  <c r="J49" i="1"/>
  <c r="J41" i="1"/>
  <c r="J44" i="1"/>
  <c r="J45" i="1"/>
  <c r="J48" i="1"/>
  <c r="J47" i="1"/>
  <c r="J50" i="1"/>
  <c r="J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B8220FC2-B723-418E-B048-68CA43A184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E87B95-5B14-4520-8C3E-C96B21B58E4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85CB20F-5F33-4DFE-964C-E049115E14E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5F3D83A-D8B2-462B-B15C-733E34EA773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83913D5C-464C-469D-B3DF-DC792A79421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6D6006-6B4C-4333-9A36-586CC23960F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71B6F70C-E964-4BBE-9810-F3BD434C288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7084AA-6A88-4D2F-ABAC-3D0BDBAC0A6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5FCFBEA9-6654-455A-9142-650D85AB40B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336E293-B339-4C34-89A1-16B0C580C0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6C03614F-50C8-4DF3-8DF7-C37D8A5A0F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7AA2B15-522C-4A04-9964-D7D6C09CE1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<sst xmlns="http://schemas.openxmlformats.org/spreadsheetml/2006/main" count="2190" uniqueCount="567">
  <si>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</si>
  <si>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</si>
  <si>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</si>
  <si>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</si>
  <si>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</si>
  <si>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</si>
  <si>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</si>
  <si>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</si>
  <si>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</si>
  <si>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</si>
  <si>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</si>
  <si>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</si>
  <si>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</si>
  <si>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</si>
  <si>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</si>
  <si>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</si>
  <si>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</si>
  <si>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</si>
  <si>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</si>
  <si>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</si>
  <si>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</si>
  <si>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</si>
  <si>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</si>
  <si>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</si>
  <si>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</si>
  <si>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</si>
  <si>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</si>
  <si>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</si>
  <si>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</si>
  <si>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</si>
  <si>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</si>
  <si>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</si>
  <si>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</si>
  <si>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</si>
  <si>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</si>
  <si>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</si>
  <si>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</si>
  <si>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</si>
  <si>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</si>
  <si>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</si>
  <si>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</si>
  <si>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</si>
  <si>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</si>
  <si>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023</t>
  </si>
  <si>
    <t>ul. Hybešova - Stavební úpravy místní komunikace</t>
  </si>
  <si>
    <t>Město Boskovice</t>
  </si>
  <si>
    <t>Masarykovo náměstí 4/2</t>
  </si>
  <si>
    <t>Boskovice</t>
  </si>
  <si>
    <t>68001</t>
  </si>
  <si>
    <t>00279978</t>
  </si>
  <si>
    <t>CZ00279978</t>
  </si>
  <si>
    <t>JNDS projekt s.r.o.</t>
  </si>
  <si>
    <t>Mlýnská 905/6</t>
  </si>
  <si>
    <t>Blansko</t>
  </si>
  <si>
    <t>67801</t>
  </si>
  <si>
    <t>05734894</t>
  </si>
  <si>
    <t>CZ05734894</t>
  </si>
  <si>
    <t>Stavba</t>
  </si>
  <si>
    <t>Stavební objekt</t>
  </si>
  <si>
    <t>SO 000</t>
  </si>
  <si>
    <t>Příprava staveniště</t>
  </si>
  <si>
    <t>01</t>
  </si>
  <si>
    <t xml:space="preserve">Vedlejší rozpočtové náklady </t>
  </si>
  <si>
    <t>SO 101</t>
  </si>
  <si>
    <t>Stavební úpravy místní komunikace úsek 1</t>
  </si>
  <si>
    <t>Místní komunikace</t>
  </si>
  <si>
    <t>02</t>
  </si>
  <si>
    <t>Chodníky</t>
  </si>
  <si>
    <t>03</t>
  </si>
  <si>
    <t>Odvodnění</t>
  </si>
  <si>
    <t>SO 103</t>
  </si>
  <si>
    <t>Novostavba autobusového zálivu</t>
  </si>
  <si>
    <t>Autobusový záliv</t>
  </si>
  <si>
    <t>SO 401</t>
  </si>
  <si>
    <t>Obnova veřejného osvětlení</t>
  </si>
  <si>
    <t>Celkem za stavbu</t>
  </si>
  <si>
    <t>CZK</t>
  </si>
  <si>
    <t>#POPS</t>
  </si>
  <si>
    <t>Popis stavby: 023 - ul. Hybešova - Stavební úpravy místní komunikace</t>
  </si>
  <si>
    <t>#POPO</t>
  </si>
  <si>
    <t>Popis objektu: SO 000 - Příprava staveniště</t>
  </si>
  <si>
    <t>#POPR</t>
  </si>
  <si>
    <t xml:space="preserve">Popis rozpočtu: 01 - Vedlejší rozpočtové náklady </t>
  </si>
  <si>
    <t>Popis objektu: SO 101 - Stavební úpravy místní komunikace úsek 1</t>
  </si>
  <si>
    <t>Popis rozpočtu: 01 - Místní komunikace</t>
  </si>
  <si>
    <t>Popis rozpočtu: 02 - Chodníky</t>
  </si>
  <si>
    <t>Popis rozpočtu: 03 - Odvodnění</t>
  </si>
  <si>
    <t>Popis objektu: SO 103 - Novostavba autobusového zálivu</t>
  </si>
  <si>
    <t>Popis rozpočtu: 01 - Autobusový záliv</t>
  </si>
  <si>
    <t>Popis objektu: SO 401 - Obnova veřejného osvětlení</t>
  </si>
  <si>
    <t>Popis rozpočtu: 01 - Obnova veřejného osvětlení</t>
  </si>
  <si>
    <t>Rekapitulace dílů</t>
  </si>
  <si>
    <t>Typ dílu</t>
  </si>
  <si>
    <t>1</t>
  </si>
  <si>
    <t>Zemní práce</t>
  </si>
  <si>
    <t>11</t>
  </si>
  <si>
    <t>Přípravné a přidružené práce</t>
  </si>
  <si>
    <t>13</t>
  </si>
  <si>
    <t>Hloubené vykopávky</t>
  </si>
  <si>
    <t>16</t>
  </si>
  <si>
    <t>Přemístění výkopku</t>
  </si>
  <si>
    <t>17</t>
  </si>
  <si>
    <t>Konstrukce ze zemin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</si>
  <si>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</si>
  <si>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</si>
  <si>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</si>
  <si>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</si>
  <si>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</si>
  <si>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</si>
  <si>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45</t>
  </si>
  <si>
    <t>Podkladní a vedlejší konstrukce</t>
  </si>
  <si>
    <t>56</t>
  </si>
  <si>
    <t>Podkladní vrstvy komunikací a zpevněných ploch</t>
  </si>
  <si>
    <t>57</t>
  </si>
  <si>
    <t>Kryty štěrkových a živičných komunikací</t>
  </si>
  <si>
    <t>58</t>
  </si>
  <si>
    <t>Cementobetonové kryty komunikací</t>
  </si>
  <si>
    <t>59</t>
  </si>
  <si>
    <t>Dlažby a předlažby komunikací</t>
  </si>
  <si>
    <t>8</t>
  </si>
  <si>
    <t>Trubní vedení</t>
  </si>
  <si>
    <t>87</t>
  </si>
  <si>
    <t>Potrubí z trub z plastických hmot</t>
  </si>
  <si>
    <t>89</t>
  </si>
  <si>
    <t>Ostatní konstrukce na trubním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</si>
  <si>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</si>
  <si>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</si>
  <si>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</si>
  <si>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</si>
  <si>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</si>
  <si>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</si>
  <si>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</si>
  <si>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</si>
  <si>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</si>
  <si>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</si>
  <si>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</si>
  <si>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</si>
  <si>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</si>
  <si>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</si>
  <si>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</si>
  <si>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</si>
  <si>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</si>
  <si>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</si>
  <si>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</si>
  <si>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</si>
  <si>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</si>
  <si>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</si>
  <si>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</si>
  <si>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</si>
  <si>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</si>
  <si>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</si>
  <si>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</si>
  <si>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</si>
  <si>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</si>
  <si>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</si>
  <si>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</si>
  <si>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</si>
  <si>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</si>
  <si>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</si>
  <si>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</si>
  <si>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</si>
  <si>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</si>
  <si>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</si>
  <si>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</si>
  <si>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</si>
  <si>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</si>
  <si>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</si>
  <si>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 R</t>
  </si>
  <si>
    <t>Geodetické práce, Vyhotovení geometrického plánu</t>
  </si>
  <si>
    <t>Soubor</t>
  </si>
  <si>
    <t>Vlastní</t>
  </si>
  <si>
    <t>Indiv</t>
  </si>
  <si>
    <t>Práce</t>
  </si>
  <si>
    <t>Běžná</t>
  </si>
  <si>
    <t>POL1_</t>
  </si>
  <si>
    <t>005111020R</t>
  </si>
  <si>
    <t>Vytyčení stavby</t>
  </si>
  <si>
    <t>RTS 23/ I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</si>
  <si>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</si>
  <si>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</si>
  <si>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</si>
  <si>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</si>
  <si>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</si>
  <si>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</si>
  <si>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</si>
  <si>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</si>
  <si>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</si>
  <si>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</si>
  <si>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</si>
  <si>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</si>
  <si>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</si>
  <si>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</si>
  <si>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</si>
  <si>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</si>
  <si>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00526 JNDS</t>
  </si>
  <si>
    <t>Ostatní náklady vyplývající z povinností a ujednání stanovených v zadávací dokumentaci, vč. obchodních podmínek dle smlouvy o dílo</t>
  </si>
  <si>
    <t>Náklady zhotovitele, které vznikají v souvislosti se zajištěním požadavků objednatele na obvyklá zajištění závazku splnit dílo nebo některou ze smluvních povinností.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</si>
  <si>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</si>
  <si>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</si>
  <si>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</si>
  <si>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004111020R</t>
  </si>
  <si>
    <t xml:space="preserve">Vypracování projektové dokumentace </t>
  </si>
  <si>
    <t>Vypracování RDS.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</si>
  <si>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</si>
  <si>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</si>
  <si>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</si>
  <si>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</si>
  <si>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</si>
  <si>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</si>
  <si>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</si>
  <si>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</si>
  <si>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>soubor</t>
  </si>
  <si>
    <t>náklady spojené s provedením všech technickými normami předepsaných zkoušek a revizí stavebních konstrukcí nebo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</si>
  <si>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</si>
  <si>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</si>
  <si>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</si>
  <si>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</si>
  <si>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</si>
  <si>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</si>
  <si>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</si>
  <si>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Geodetické zaměření rohů stavby, stabilizace bodů a sestavení laviček.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</si>
  <si>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</si>
  <si>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END</t>
  </si>
  <si>
    <t>122202202R00</t>
  </si>
  <si>
    <t>Odkopávky a prokopávky pro silnice v hornině 3 přes 100 do 1 000 m3</t>
  </si>
  <si>
    <t>m3</t>
  </si>
  <si>
    <t>800-1</t>
  </si>
  <si>
    <t>s přemístěním výkopku v příčných profilech na vzdálenost do 15 m nebo s naložením na dopravní prostředek.</t>
  </si>
  <si>
    <t>SPI</t>
  </si>
  <si>
    <t>1620*0,5</t>
  </si>
  <si>
    <t>VV</t>
  </si>
  <si>
    <t>odpočet asfalt : -1620*0,1</t>
  </si>
  <si>
    <t>odpočet kamenivo : -1620*0,15</t>
  </si>
  <si>
    <t>sanace pláně : 300*0,3</t>
  </si>
  <si>
    <t>parkovací stání : 60*0,45</t>
  </si>
  <si>
    <t>122202209R00</t>
  </si>
  <si>
    <t>Odkopávky a prokopávky pro silnice v hornině 3 příplatek za lepivost horniny</t>
  </si>
  <si>
    <t>522*0,3</t>
  </si>
  <si>
    <t>113107615R00</t>
  </si>
  <si>
    <t>Odstranění podkladů nebo krytů z kameniva hrubého drceného, v ploše jednotlivě nad 50 m2, tloušťka vrstvy 150 mm</t>
  </si>
  <si>
    <t>m2</t>
  </si>
  <si>
    <t>822-1</t>
  </si>
  <si>
    <t>113108410R00</t>
  </si>
  <si>
    <t>Odstranění podkladů nebo krytů živičných, v ploše jednotlivě nad 50 m2, tloušťka vrstvy 100 mm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</si>
  <si>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</si>
  <si>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</si>
  <si>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</si>
  <si>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</si>
  <si>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</si>
  <si>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</si>
  <si>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</si>
  <si>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rýha pro trativod : 175*0,4*0,45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</si>
  <si>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</si>
  <si>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</si>
  <si>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</si>
  <si>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</si>
  <si>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</si>
  <si>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522*6</t>
  </si>
  <si>
    <t>199000002R00</t>
  </si>
  <si>
    <t>Poplatky za skládku horniny 1- 4, skupina 17 05 04 z Katalogu odpadů</t>
  </si>
  <si>
    <t>181101102R00</t>
  </si>
  <si>
    <t>Úprava pláně v zářezech v hornině 1 až 4, se zhutněním</t>
  </si>
  <si>
    <t>vyrovnáním výškových rozdílů, ploch vodorovných a ploch do sklonu 1 : 5.</t>
  </si>
  <si>
    <t>1265*1,4</t>
  </si>
  <si>
    <t>211971110R00</t>
  </si>
  <si>
    <t xml:space="preserve">Zřízení opláštění odvod. žeber z geotextilie o sklonu do 1:2,5,  </t>
  </si>
  <si>
    <t>800-2</t>
  </si>
  <si>
    <t>v rýze nebo v zářezu se stěnami,</t>
  </si>
  <si>
    <t>175*(0,4*2+0,45*2)</t>
  </si>
  <si>
    <t>212561111RK1</t>
  </si>
  <si>
    <t>Výplň trativodů kamenivem hrubým drceným, frakce 4-16 mm</t>
  </si>
  <si>
    <t>RTS 22/ I</t>
  </si>
  <si>
    <t>do rýh bez zhutnění s úpravou povrchu výplně,</t>
  </si>
  <si>
    <t>175*(0,4*0,44-pi*0,125^2/4)</t>
  </si>
  <si>
    <t>212753115R00</t>
  </si>
  <si>
    <t>Plastové drenážní trubky montáž ohebné plastové drenážní trubky do rýhy, DN 125, bez lože</t>
  </si>
  <si>
    <t>827-1</t>
  </si>
  <si>
    <t>212753511R00</t>
  </si>
  <si>
    <t>Plastové drenážní trubky montáž drenážní tvarovky,  , s jedním spojem</t>
  </si>
  <si>
    <t>kus</t>
  </si>
  <si>
    <t>28611224.AR</t>
  </si>
  <si>
    <t>Trubka plastová drenážní spoj: západkový; potrubí: jednovrstvé; materiál: PVC; povrch: žebrovaný; ohebná; DN = 125; vsakovací plocha = 52,0 cm2/m</t>
  </si>
  <si>
    <t>SPCM</t>
  </si>
  <si>
    <t>Specifikace</t>
  </si>
  <si>
    <t>POL3_</t>
  </si>
  <si>
    <t>28611327.AR</t>
  </si>
  <si>
    <t>Zátka plastová drenážní spoj: západkový; potrubí: jednovrstvé; materiál: PVC; DN = 125</t>
  </si>
  <si>
    <t>67390525R</t>
  </si>
  <si>
    <t>geotextilie PP, PES; funkce drenážní, separační, ochranná, výztužná, filtrační; plošná hmotnost 250 g/m2</t>
  </si>
  <si>
    <t>564851111R00</t>
  </si>
  <si>
    <t>Podklad ze štěrkodrti s rozprostřením a zhutněním frakce 0-63 mm, tloušťka po zhutnění 150 mm</t>
  </si>
  <si>
    <t>RTS 20/ II</t>
  </si>
  <si>
    <t>asfalt : 2*740+(180*0,3)</t>
  </si>
  <si>
    <t>sanace : 2*300</t>
  </si>
  <si>
    <t>parkovací stání : 60</t>
  </si>
  <si>
    <t>564861111R00</t>
  </si>
  <si>
    <t>Podklad ze štěrkodrti s rozprostřením a zhutněním frakce 0-63 mm, tloušťka po zhutnění 200 mm</t>
  </si>
  <si>
    <t>dlažba : 460</t>
  </si>
  <si>
    <t>parkovací stání : 60+(30*0,15)</t>
  </si>
  <si>
    <t>565151211R00</t>
  </si>
  <si>
    <t>Podklad z kameniva obaleného asfaltem ACP 16+ až ACP 22+, v pruhu šířky přes 3 m, třídy 1, tloušťka po zhutnění 70 mm</t>
  </si>
  <si>
    <t>s rozprostřením a zhutněním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</si>
  <si>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</si>
  <si>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</si>
  <si>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</si>
  <si>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573191111R00</t>
  </si>
  <si>
    <t>Nátěr infiltrační kationaktivní emulzí v množství 1 kg/m2</t>
  </si>
  <si>
    <t>573231110R00</t>
  </si>
  <si>
    <t>Postřik živičný spojovací bez posypu kamenivem z emulze, v množství od 0,3 do 0,5 kg/m2</t>
  </si>
  <si>
    <t>bez posypu kamenivem</t>
  </si>
  <si>
    <t>577132111R00</t>
  </si>
  <si>
    <t>Beton asfaltový s rozprostřením a zhutněním v pruhu šířky přes 3 m, ACO 11+, tloušťky 40 mm, plochy přes 1000 m2</t>
  </si>
  <si>
    <t>596215041R00</t>
  </si>
  <si>
    <t>Kladení zámkové dlažby do drtě tloušťka dlažby 80 mm, tloušťka lože 50 mm</t>
  </si>
  <si>
    <t>s provedením lože z kameniva drceného, s vyplněním spár, s dvojitým hutněním a se smetením přebytečného materiálu na krajnici. S dodáním hmot pro lože a výplň spár.</t>
  </si>
  <si>
    <t>zpomalovací prahy : 460</t>
  </si>
  <si>
    <t>596291113R00</t>
  </si>
  <si>
    <t>Řezání zámkové dlažby tloušťky 80 mm</t>
  </si>
  <si>
    <t>592451170R</t>
  </si>
  <si>
    <t>dlažba betonová dvouvrstvá; obdélník; šedá; l = 200 mm; š = 100 mm; tl. 80,0 mm</t>
  </si>
  <si>
    <t>460*1,05</t>
  </si>
  <si>
    <t>59248130R</t>
  </si>
  <si>
    <t>Dlažba betonová typ: vegetační, s fazetou; tl. = 80,00 mm; délka = 240,0 mm; šířka = 240,0 mm; povrch: hladký; zátěž: pojízdné do 3,5 t</t>
  </si>
  <si>
    <t xml:space="preserve">m2    </t>
  </si>
  <si>
    <t>60*1,05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</si>
  <si>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</si>
  <si>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</si>
  <si>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</si>
  <si>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899431111R00</t>
  </si>
  <si>
    <t>Výšková úprava uličního vstupu nebo vpustě do 20 cm zvýšením krytu šoupěte</t>
  </si>
  <si>
    <t>914001111R00</t>
  </si>
  <si>
    <t xml:space="preserve">Osazení a montáž svislých dopravních značek sloupek, do betonového základu,  </t>
  </si>
  <si>
    <t>915721111R00</t>
  </si>
  <si>
    <t>Vodorovné značení krytů stříkané barvou, bílou, stopčar, zeber, stínů, šipek, nápisů, přechodů apod.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</si>
  <si>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</si>
  <si>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</si>
  <si>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</si>
  <si>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</si>
  <si>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</si>
  <si>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</si>
  <si>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919731122R00</t>
  </si>
  <si>
    <t>Zarovnání styčné plochy podkladu nebo krytu živičné, tloušťky přes 50 do 100 mm</t>
  </si>
  <si>
    <t>podél vybourané části komunikace nebo zpevněné plochy</t>
  </si>
  <si>
    <t>40445044.AR</t>
  </si>
  <si>
    <t>značka dopravní silniční svislá; informativní provozní IP4b-IP7,IP10; tvar čtverec; 500 mm; štít z pozink.plechu s dvoj.ohybem,retroref.folie I.tř.; záruka 7 let</t>
  </si>
  <si>
    <t>40445044.JNDS</t>
  </si>
  <si>
    <t>Značka dopr IZ 8 a,b</t>
  </si>
  <si>
    <t>IZ8a : 3</t>
  </si>
  <si>
    <t>IZ8b : 3</t>
  </si>
  <si>
    <t>404459501R</t>
  </si>
  <si>
    <t>příslušenství k dopr.značení sloupek Fe 60 pozinkovaný, délka 2000 mm</t>
  </si>
  <si>
    <t>404459511R</t>
  </si>
  <si>
    <t>příslušenství k dopr.značení kotevní patka pr.60, tříkotevní bez kotevních šroubů</t>
  </si>
  <si>
    <t>59217421R</t>
  </si>
  <si>
    <t>obrubník chodníkový materiál beton; l = 1000,0 mm; š = 100,0 mm; h = 250,0 mm; barva šedá</t>
  </si>
  <si>
    <t>45*1,01</t>
  </si>
  <si>
    <t>130901121R00</t>
  </si>
  <si>
    <t>Bourání konstrukcí v hloubených vykopávkách z betonu, prostého, pneumatickým kladivem</t>
  </si>
  <si>
    <t>s přemístěním suti na hromady na vzdálenost do 20 m nebo s uložením na dopravní prostředek,</t>
  </si>
  <si>
    <t>vybourání uličních vpustí : 4*0,25</t>
  </si>
  <si>
    <t>976085311R00</t>
  </si>
  <si>
    <t>Vybourání madel, objímek, rámů, mříží apod. kanalizačních rámů litinových, z rýhovaného plechu nebo betonových včetně poklopů nebo mříží  plochy do 0,6 m2</t>
  </si>
  <si>
    <t>801-3</t>
  </si>
  <si>
    <t>998223011R00</t>
  </si>
  <si>
    <t>Přesun hmot pozemních komunikací, kryt dlážděný jakékoliv délky objektu</t>
  </si>
  <si>
    <t>t</t>
  </si>
  <si>
    <t>vodorovně do 200 m</t>
  </si>
  <si>
    <t>998225111R00</t>
  </si>
  <si>
    <t>Přesun hmot komunikací a letišť, kryt živičný jakékoliv délky objektu</t>
  </si>
  <si>
    <t>47,93922+1373,7587+77,1302+4,76772+13,2354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</si>
  <si>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</si>
  <si>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</si>
  <si>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</si>
  <si>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</si>
  <si>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995,13*15</t>
  </si>
  <si>
    <t>979990103R00</t>
  </si>
  <si>
    <t>Poplatek za skládku za uložení, betonu,  , skupina 17 01 01 z Katalogu odpadů</t>
  </si>
  <si>
    <t>POL1_0</t>
  </si>
  <si>
    <t>995,13-356,4</t>
  </si>
  <si>
    <t>979990112R00</t>
  </si>
  <si>
    <t>Poplatek za skládku za uložení, obalované kamenivo, asfalt, kusovost do 300 x 300 mm,  , skupina 17 03 02 z Katalogu odpadů</t>
  </si>
  <si>
    <t>979082212R00</t>
  </si>
  <si>
    <t>Vodorovná doprava suti po suchu s naložením a se složením na vzdálenost do 50 m</t>
  </si>
  <si>
    <t>Přesun suti</t>
  </si>
  <si>
    <t>POL8_</t>
  </si>
  <si>
    <t>820*0,35</t>
  </si>
  <si>
    <t>odpočet dlažba : -511*0,06</t>
  </si>
  <si>
    <t>odpočet kamenivo : -511*0,15</t>
  </si>
  <si>
    <t>179,69*0,3</t>
  </si>
  <si>
    <t>113106121R00</t>
  </si>
  <si>
    <t>Rozebrání dlažeb, panelů komunikací pro pěší s jakýmkoliv ložem a výplní spár z betonových nebo kameninových dlaždic nebo tvarovek</t>
  </si>
  <si>
    <t>s přemístěním hmot na skládku na vzdálenost do 3 m nebo s naložením na dopravní prostředek</t>
  </si>
  <si>
    <t>31+215+265</t>
  </si>
  <si>
    <t>113201111R00</t>
  </si>
  <si>
    <t>Vytrhání obrub chodníkových ležatých</t>
  </si>
  <si>
    <t>po suchu, bez ohledu na druh dopravního prostředku, bez naložení výkopku, avšak se složením bez rozhrnutí,</t>
  </si>
  <si>
    <t>Vodorovné přemístění výkopku příplatek k ceně za každých dalších i započatých 1 000 m přes 10 000 m z horniny 1 až 4</t>
  </si>
  <si>
    <t>Poplatky za skládku horniny 1- 4</t>
  </si>
  <si>
    <t>180402111R00</t>
  </si>
  <si>
    <t>Založení trávníku parkového výsevem v rovině</t>
  </si>
  <si>
    <t>171+78</t>
  </si>
  <si>
    <t>637,9+123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</si>
  <si>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</si>
  <si>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</si>
  <si>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</si>
  <si>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>185804312R00</t>
  </si>
  <si>
    <t>Zalití rostlin vodou plochy nad 20 m2</t>
  </si>
  <si>
    <t>249*0,05</t>
  </si>
  <si>
    <t>00572400R</t>
  </si>
  <si>
    <t>směs travní parková, pro běžnou zátěž</t>
  </si>
  <si>
    <t>kg</t>
  </si>
  <si>
    <t>249*0,03</t>
  </si>
  <si>
    <t>0</t>
  </si>
  <si>
    <t>10364200R</t>
  </si>
  <si>
    <t>ornice pro pozemkové úpravy</t>
  </si>
  <si>
    <t>RTS 22/ II</t>
  </si>
  <si>
    <t>249*0,1</t>
  </si>
  <si>
    <t>338920025RA0</t>
  </si>
  <si>
    <t>Palisády z betonových kůlů tloušťky 200 mm, výšky 850 mm</t>
  </si>
  <si>
    <t>AP-HSV</t>
  </si>
  <si>
    <t>Součtová</t>
  </si>
  <si>
    <t>Agregovaná položka</t>
  </si>
  <si>
    <t>POL2_</t>
  </si>
  <si>
    <t>Výkop rýhy pro osazení včetně výkopu prostoru pro drenážní zásyp, osazení palisád do betonu, položení drenážního potrubí, umístění hydroizolační fólie, zásyp štěrkem.</t>
  </si>
  <si>
    <t>564851111RT2</t>
  </si>
  <si>
    <t>Podklad ze štěrkodrti s rozprostřením a zhutněním frakce 0-32 mm, tloušťka po zhutnění 150 mm</t>
  </si>
  <si>
    <t>564861111RT4</t>
  </si>
  <si>
    <t>596215021R00</t>
  </si>
  <si>
    <t>Kladení zámkové dlažby do drtě tloušťka dlažby 60 mm, tloušťka lože 40 mm</t>
  </si>
  <si>
    <t>šedá dlažba : 670</t>
  </si>
  <si>
    <t>červená reliéfní : 6+1,5+5,3+2,6+1+1+3+1,9+2,6</t>
  </si>
  <si>
    <t>červená : 3</t>
  </si>
  <si>
    <t>šedá : 120</t>
  </si>
  <si>
    <t>červená reliéfní : 3</t>
  </si>
  <si>
    <t>596291111R00</t>
  </si>
  <si>
    <t>Řezání zámkové dlažby tloušťky 60 mm</t>
  </si>
  <si>
    <t>164+1,5</t>
  </si>
  <si>
    <t>1,5+134+13+5</t>
  </si>
  <si>
    <t>6+1,5+4,52+29,37</t>
  </si>
  <si>
    <t>59245110R</t>
  </si>
  <si>
    <t>dlažba betonová dvouvrstvá, skladebná; obdélník; šedá; l = 200 mm; š = 100 mm; tl. 60,0 mm</t>
  </si>
  <si>
    <t>670*1,05</t>
  </si>
  <si>
    <t>59245111R</t>
  </si>
  <si>
    <t>dlažba betonová dvouvrstvá, skladebná; obdélník; červená; l = 200 mm; š = 100 mm; tl. 60,0 mm</t>
  </si>
  <si>
    <t>3*1,05</t>
  </si>
  <si>
    <t>592451151R</t>
  </si>
  <si>
    <t>dlažba betonová dvouvrstvá, skladebná; obdélník; dlaždice pro nevidomé; červená; l = 200 mm; š = 100 mm; tl. 60,0 mm</t>
  </si>
  <si>
    <t>24,9*1,05</t>
  </si>
  <si>
    <t>592451158R</t>
  </si>
  <si>
    <t>dlažba betonová dvouvrstvá, skladebná; obdélník; dlaždice pro nevidomé; červená; l = 200 mm; š = 100 mm; tl. 80,0 mm</t>
  </si>
  <si>
    <t>120*1,05</t>
  </si>
  <si>
    <t>Osazení silničního nebo chodníkového obrubníku stojatého, s boční opěrou z betonu prostého, do lože z betonu prostého C 12/15</t>
  </si>
  <si>
    <t>154+270+44+4+4</t>
  </si>
  <si>
    <t>(13+23+36+30+8+22+22)*1,01</t>
  </si>
  <si>
    <t>59217472R</t>
  </si>
  <si>
    <t>obrubník silniční materiál beton; l = 1000,0 mm; š = 150,0 mm; h = 250,0 mm; barva šedá</t>
  </si>
  <si>
    <t>(152+23+36+59)*1,01</t>
  </si>
  <si>
    <t>59217476R</t>
  </si>
  <si>
    <t>obrubník silniční nájezdový; materiál beton; l = 1000,0 mm; š = 150,0 mm; h = 150,0 mm; barva šedá</t>
  </si>
  <si>
    <t>(4+4+30+6)*1,01</t>
  </si>
  <si>
    <t>59217480R</t>
  </si>
  <si>
    <t>obrubník silniční přechodový levý; materiál beton; l = 1000,0 mm; š = 150,0 mm; výškový rozsah h = 150 až 250 mm; barva šedá</t>
  </si>
  <si>
    <t>4*1,01</t>
  </si>
  <si>
    <t>59217481R</t>
  </si>
  <si>
    <t>obrubník silniční přechodový pravý; materiál beton; l = 1000,0 mm; š = 150,0 mm; výškový rozsah h = 150 až 250 mm; barva šedá</t>
  </si>
  <si>
    <t>966006215R00</t>
  </si>
  <si>
    <t>Odstranění svislých dopr. značek včetně demontáže sloupků z AL patek</t>
  </si>
  <si>
    <t>s odklizením materiálu na skládku na vzdálenost do 20 m nebo s naložením na dopravní prostředek</t>
  </si>
  <si>
    <t>41,59047+318,0492+179,99545+123,89688</t>
  </si>
  <si>
    <t>241,348*15</t>
  </si>
  <si>
    <t>Poplatek za skládku beton do 30x30 cm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</si>
  <si>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</si>
  <si>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</si>
  <si>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</si>
  <si>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výkop pro přípojky : 16*1,75*0,8</t>
  </si>
  <si>
    <t>výkop pro UV : 6*(1*1*1,5)</t>
  </si>
  <si>
    <t>132201219R00</t>
  </si>
  <si>
    <t xml:space="preserve">Hloubení rýh šířky přes 60 do 200 cm příplatek za lepivost, v hornině 3,  </t>
  </si>
  <si>
    <t>31,4*0,3</t>
  </si>
  <si>
    <t>POL1_1</t>
  </si>
  <si>
    <t>161101101R00</t>
  </si>
  <si>
    <t>Svislé přemístění výkopku z hor.1-4 do 2,5 m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</si>
  <si>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</si>
  <si>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</si>
  <si>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</si>
  <si>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</si>
  <si>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výkop pro přípojky : 31,4</t>
  </si>
  <si>
    <t>obsyp : -6,408</t>
  </si>
  <si>
    <t>lože : -1,904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</si>
  <si>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</si>
  <si>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</si>
  <si>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</si>
  <si>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0,4005*16</t>
  </si>
  <si>
    <t>583314004R</t>
  </si>
  <si>
    <t>kamenivo přírodní těžené frakce 4,0 až 8,0 mm; třída B; Jihomoravský kraj</t>
  </si>
  <si>
    <t>6,408*1,6*1,01</t>
  </si>
  <si>
    <t>58337345R</t>
  </si>
  <si>
    <t>štěrkopísek frakce 0,0 až 32,0 mm; třída C</t>
  </si>
  <si>
    <t>23,088*1,8*1,01</t>
  </si>
  <si>
    <t>451541111R00</t>
  </si>
  <si>
    <t>Lože pod potrubí, stoky a drobné objekty ze štěrkodrtě 0÷63 mm</t>
  </si>
  <si>
    <t>v otevřeném výkopu,</t>
  </si>
  <si>
    <t>uv : 6*(1*6*0,1)</t>
  </si>
  <si>
    <t>451572111R00</t>
  </si>
  <si>
    <t>Lože pod potrubí, stoky a drobné objekty z kameniva drobného těženého 0÷4 mm</t>
  </si>
  <si>
    <t>0,119*16</t>
  </si>
  <si>
    <t>871313121R00</t>
  </si>
  <si>
    <t>Montáž potrubí z trub z plastů těsněných gumovým kroužkem  DN 150 mm</t>
  </si>
  <si>
    <t>v otevřeném výkopu ve sklonu do 20 %,</t>
  </si>
  <si>
    <t>877313123R00</t>
  </si>
  <si>
    <t>Montáž tvarovek na potrubí z trub z plastů těsněných gumovým kroužkem jednoosých DN 150 mm</t>
  </si>
  <si>
    <t>286111901R</t>
  </si>
  <si>
    <t>trubka plastová kanalizační PVC; hladká, s hrdlem; Sn 12 kN/m2; D = 160,0 mm; s = 5,50 mm; l = 1 000,0 mm</t>
  </si>
  <si>
    <t>16*1,03</t>
  </si>
  <si>
    <t>28650661R</t>
  </si>
  <si>
    <t>koleno PVC-U; 45,0 °; D = 160,0 mm; hladké, s 1 hrdlem</t>
  </si>
  <si>
    <t>12*1,015</t>
  </si>
  <si>
    <t>894411020RBF</t>
  </si>
  <si>
    <t>Šachty z betonových dílců vpusť uliční z dílců DN 450 s kalovým košem, hloubka 1,64 m, s výtokem DN 200, litinová mříž 500 x 500 mm 40 t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</si>
  <si>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</si>
  <si>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Uliční vpusť bude vybavena zápachovou uzávěrkou.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</si>
  <si>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</si>
  <si>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</si>
  <si>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</si>
  <si>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</si>
  <si>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</si>
  <si>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na vzdálenost 15 m od hrany výkopu nebo od okraje šachty</t>
  </si>
  <si>
    <t>90*0,35</t>
  </si>
  <si>
    <t>31,5*0,3</t>
  </si>
  <si>
    <t>31,5*5</t>
  </si>
  <si>
    <t>90</t>
  </si>
  <si>
    <t>564871111R00</t>
  </si>
  <si>
    <t>Podklad ze štěrkodrti s rozprostřením a zhutněním frakce 0-63 mm, tloušťka po zhutnění 250 mm</t>
  </si>
  <si>
    <t>581132111JNDS</t>
  </si>
  <si>
    <t>Kryt cementobeton. komunikací skup.1 a 2 tl. 20 cm</t>
  </si>
  <si>
    <t>Součástí dodávky budou kluzné trny, prořezání a úprava dilatačních spár.</t>
  </si>
  <si>
    <t>599142111R00</t>
  </si>
  <si>
    <t>Úprava zálivky dilatačních nebo pracovních spár šířky přes 20 do 40 mm</t>
  </si>
  <si>
    <t>v cementobetonovém krytu hloubky do 40 mm</t>
  </si>
  <si>
    <t>Včetně odstranění zvětralé asfaltové zálivky, vyčištění spár, zalití spár asfaltovou zálivkou, nátěru asfaltovým lakem a posyp drtí.</t>
  </si>
  <si>
    <t>rozhraní CB kryt_obruba : 5+16+20</t>
  </si>
  <si>
    <t>917882111R00</t>
  </si>
  <si>
    <t>Osazení silničního nebo chodníkového obrubníku zastávkového, s boční opěrou z betonu prostého, do lože z betonu prostého C 12/15</t>
  </si>
  <si>
    <t>14+1+1</t>
  </si>
  <si>
    <t>59217128R</t>
  </si>
  <si>
    <t>obrubník silniční přímý, bezbariérový; materiál beton; l = 1003,0 mm; š = 400,0 mm; h = 290,0 mm</t>
  </si>
  <si>
    <t>RTS 19/ I</t>
  </si>
  <si>
    <t>14*1,01</t>
  </si>
  <si>
    <t>59217132R</t>
  </si>
  <si>
    <t>obrubník silniční bezbariérový, přechodový pravý; materiál beton; l = 1003,0 mm; š = 400,0 mm; výškový rozsah h = 250 až 290 mm</t>
  </si>
  <si>
    <t>1*1,01</t>
  </si>
  <si>
    <t>59217133R</t>
  </si>
  <si>
    <t>obrubník silniční bezbariérový, přechodový levý; materiál beton; l = 1003,0 mm; š = 400,0 mm; výškový rozsah h = 250 až 290 mm</t>
  </si>
  <si>
    <t>30*1,01</t>
  </si>
  <si>
    <t>84,0951+46,6335+16,90599</t>
  </si>
  <si>
    <t>001-JNDS-VO</t>
  </si>
  <si>
    <t>D+M obloukového výložníku</t>
  </si>
  <si>
    <t xml:space="preserve">ks    </t>
  </si>
  <si>
    <t>002-JNDS-VO</t>
  </si>
  <si>
    <t>výbojkové svítidlo 150 W</t>
  </si>
  <si>
    <t>003-JNDS-VO</t>
  </si>
  <si>
    <t>elektrovýzbroj 1okr., vč. Montáže, zapojení</t>
  </si>
  <si>
    <t>010-JNDS-VO</t>
  </si>
  <si>
    <t>kompl</t>
  </si>
  <si>
    <t>012-JNDS-VO</t>
  </si>
  <si>
    <t>Dokončovací práce, nátěr sloupů</t>
  </si>
  <si>
    <t xml:space="preserve">hod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</si>
</sst>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19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9" t="s">
        <v>39</v>
      </c>
      <c r="B2" s="189"/>
      <c r="C2" s="189"/>
      <c r="D2" s="189"/>
      <c r="E2" s="189"/>
      <c r="F2" s="189"/>
      <c r="G2" s="189"/>
    </row>
  </sheetData>
  <sheetProtection algorithmName="SHA-512" hashValue="HMtofGK9mteKhC6AOC3fNa1LtqgcAd5SzxJE6yLp0LhBqCzNJya76XnGOYNQAMNCCmmNulG6Rv/NY7kEgV4SEg==" saltValue="P4/ML91Ggr4oHABks78BC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5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24" t="s">
        <v>41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2" t="s">
        <v>22</v>
      </c>
      <c r="C2" s="73"/>
      <c r="D2" s="74" t="s">
        <v>43</v>
      </c>
      <c r="E2" s="230" t="s">
        <v>44</v>
      </c>
      <c r="F2" s="231"/>
      <c r="G2" s="231"/>
      <c r="H2" s="231"/>
      <c r="I2" s="231"/>
      <c r="J2" s="232"/>
      <c r="O2" s="1"/>
    </row>
    <row r="3" spans="1:15" ht="27" hidden="1" customHeight="1" x14ac:dyDescent="0.2">
      <c r="A3" s="2"/>
      <c r="B3" s="75"/>
      <c r="C3" s="73"/>
      <c r="D3" s="76"/>
      <c r="E3" s="233"/>
      <c r="F3" s="234"/>
      <c r="G3" s="234"/>
      <c r="H3" s="234"/>
      <c r="I3" s="234"/>
      <c r="J3" s="235"/>
    </row>
    <row r="4" spans="1:15" ht="23.25" customHeight="1" x14ac:dyDescent="0.2">
      <c r="A4" s="2"/>
      <c r="B4" s="77"/>
      <c r="C4" s="78"/>
      <c r="D4" s="79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0" t="s">
        <v>42</v>
      </c>
      <c r="D5" s="218" t="s">
        <v>45</v>
      </c>
      <c r="E5" s="219"/>
      <c r="F5" s="219"/>
      <c r="G5" s="219"/>
      <c r="H5" s="18" t="s">
        <v>40</v>
      </c>
      <c r="I5" s="82" t="s">
        <v>49</v>
      </c>
      <c r="J5" s="8"/>
    </row>
    <row r="6" spans="1:15" ht="15.75" customHeight="1" x14ac:dyDescent="0.2">
      <c r="A6" s="2"/>
      <c r="B6" s="27"/>
      <c r="C6" s="52"/>
      <c r="D6" s="220" t="s">
        <v>46</v>
      </c>
      <c r="E6" s="221"/>
      <c r="F6" s="221"/>
      <c r="G6" s="221"/>
      <c r="H6" s="18" t="s">
        <v>34</v>
      </c>
      <c r="I6" s="82" t="s">
        <v>50</v>
      </c>
      <c r="J6" s="8"/>
    </row>
    <row r="7" spans="1:15" ht="15.75" customHeight="1" x14ac:dyDescent="0.2">
      <c r="A7" s="2"/>
      <c r="B7" s="28"/>
      <c r="C7" s="53"/>
      <c r="D7" s="81" t="s">
        <v>48</v>
      </c>
      <c r="E7" s="222" t="s">
        <v>47</v>
      </c>
      <c r="F7" s="223"/>
      <c r="G7" s="223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0" t="s">
        <v>51</v>
      </c>
      <c r="H8" s="18" t="s">
        <v>40</v>
      </c>
      <c r="I8" s="82" t="s">
        <v>55</v>
      </c>
      <c r="J8" s="8"/>
    </row>
    <row r="9" spans="1:15" ht="15.75" hidden="1" customHeight="1" x14ac:dyDescent="0.2">
      <c r="A9" s="2"/>
      <c r="B9" s="2"/>
      <c r="D9" s="80" t="s">
        <v>52</v>
      </c>
      <c r="H9" s="18" t="s">
        <v>34</v>
      </c>
      <c r="I9" s="82" t="s">
        <v>56</v>
      </c>
      <c r="J9" s="8"/>
    </row>
    <row r="10" spans="1:15" ht="15.75" hidden="1" customHeight="1" x14ac:dyDescent="0.2">
      <c r="A10" s="2"/>
      <c r="B10" s="34"/>
      <c r="C10" s="53"/>
      <c r="D10" s="81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37"/>
      <c r="E11" s="237"/>
      <c r="F11" s="237"/>
      <c r="G11" s="237"/>
      <c r="H11" s="18" t="s">
        <v>40</v>
      </c>
      <c r="I11" s="84"/>
      <c r="J11" s="8"/>
    </row>
    <row r="12" spans="1:15" ht="15.75" customHeight="1" x14ac:dyDescent="0.2">
      <c r="A12" s="2"/>
      <c r="B12" s="27"/>
      <c r="C12" s="52"/>
      <c r="D12" s="213"/>
      <c r="E12" s="213"/>
      <c r="F12" s="213"/>
      <c r="G12" s="213"/>
      <c r="H12" s="18" t="s">
        <v>34</v>
      </c>
      <c r="I12" s="84"/>
      <c r="J12" s="8"/>
    </row>
    <row r="13" spans="1:15" ht="15.75" customHeight="1" x14ac:dyDescent="0.2">
      <c r="A13" s="2"/>
      <c r="B13" s="28"/>
      <c r="C13" s="53"/>
      <c r="D13" s="85"/>
      <c r="E13" s="216"/>
      <c r="F13" s="217"/>
      <c r="G13" s="217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36"/>
      <c r="F15" s="236"/>
      <c r="G15" s="238"/>
      <c r="H15" s="238"/>
      <c r="I15" s="238" t="s">
        <v>29</v>
      </c>
      <c r="J15" s="239"/>
    </row>
    <row r="16" spans="1:15" ht="23.25" customHeight="1" x14ac:dyDescent="0.2">
      <c r="A16" s="138" t="s">
        <v>24</v>
      </c>
      <c r="B16" s="37" t="s">
        <v>24</v>
      </c>
      <c r="C16" s="58"/>
      <c r="D16" s="59"/>
      <c r="E16" s="202"/>
      <c r="F16" s="203"/>
      <c r="G16" s="202"/>
      <c r="H16" s="203"/>
      <c r="I16" s="202">
        <f>SUMIF(F69:F91,A16,I69:I91)+SUMIF(F69:F91,"PSU",I69:I91)</f>
        <v>0</v>
      </c>
      <c r="J16" s="204"/>
    </row>
    <row r="17" spans="1:10" ht="23.25" customHeight="1" x14ac:dyDescent="0.2">
      <c r="A17" s="138" t="s">
        <v>25</v>
      </c>
      <c r="B17" s="37" t="s">
        <v>25</v>
      </c>
      <c r="C17" s="58"/>
      <c r="D17" s="59"/>
      <c r="E17" s="202"/>
      <c r="F17" s="203"/>
      <c r="G17" s="202"/>
      <c r="H17" s="203"/>
      <c r="I17" s="202">
        <f>SUMIF(F69:F91,A17,I69:I91)</f>
        <v>0</v>
      </c>
      <c r="J17" s="204"/>
    </row>
    <row r="18" spans="1:10" ht="23.25" customHeight="1" x14ac:dyDescent="0.2">
      <c r="A18" s="138" t="s">
        <v>26</v>
      </c>
      <c r="B18" s="37" t="s">
        <v>26</v>
      </c>
      <c r="C18" s="58"/>
      <c r="D18" s="59"/>
      <c r="E18" s="202"/>
      <c r="F18" s="203"/>
      <c r="G18" s="202"/>
      <c r="H18" s="203"/>
      <c r="I18" s="202">
        <f>SUMIF(F69:F91,A18,I69:I91)</f>
        <v>0</v>
      </c>
      <c r="J18" s="204"/>
    </row>
    <row r="19" spans="1:10" ht="23.25" customHeight="1" x14ac:dyDescent="0.2">
      <c r="A19" s="138" t="s">
        <v>136</v>
      </c>
      <c r="B19" s="37" t="s">
        <v>27</v>
      </c>
      <c r="C19" s="58"/>
      <c r="D19" s="59"/>
      <c r="E19" s="202"/>
      <c r="F19" s="203"/>
      <c r="G19" s="202"/>
      <c r="H19" s="203"/>
      <c r="I19" s="202">
        <f>SUMIF(F69:F91,A19,I69:I91)</f>
        <v>0</v>
      </c>
      <c r="J19" s="204"/>
    </row>
    <row r="20" spans="1:10" ht="23.25" customHeight="1" x14ac:dyDescent="0.2">
      <c r="A20" s="138" t="s">
        <v>137</v>
      </c>
      <c r="B20" s="37" t="s">
        <v>28</v>
      </c>
      <c r="C20" s="58"/>
      <c r="D20" s="59"/>
      <c r="E20" s="202"/>
      <c r="F20" s="203"/>
      <c r="G20" s="202"/>
      <c r="H20" s="203"/>
      <c r="I20" s="202">
        <f>SUMIF(F69:F91,A20,I69:I91)</f>
        <v>0</v>
      </c>
      <c r="J20" s="204"/>
    </row>
    <row r="21" spans="1:10" ht="23.25" customHeight="1" x14ac:dyDescent="0.2">
      <c r="A21" s="2"/>
      <c r="B21" s="47" t="s">
        <v>29</v>
      </c>
      <c r="C21" s="60"/>
      <c r="D21" s="61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200">
        <f>ZakladDPHSniVypocet</f>
        <v>0</v>
      </c>
      <c r="H23" s="201"/>
      <c r="I23" s="201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198">
        <f>A23</f>
        <v>0</v>
      </c>
      <c r="H24" s="199"/>
      <c r="I24" s="199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200">
        <f>ZakladDPHZaklVypocet</f>
        <v>0</v>
      </c>
      <c r="H25" s="201"/>
      <c r="I25" s="201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27">
        <f>A25</f>
        <v>0</v>
      </c>
      <c r="H26" s="228"/>
      <c r="I26" s="228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29">
        <f>CenaCelkem-(ZakladDPHSni+DPHSni+ZakladDPHZakl+DPHZakl)</f>
        <v>0</v>
      </c>
      <c r="H27" s="229"/>
      <c r="I27" s="229"/>
      <c r="J27" s="40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08">
        <f>ZakladDPHSniVypocet+ZakladDPHZaklVypocet</f>
        <v>0</v>
      </c>
      <c r="H28" s="208"/>
      <c r="I28" s="208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07">
        <f>A27</f>
        <v>0</v>
      </c>
      <c r="H29" s="207"/>
      <c r="I29" s="207"/>
      <c r="J29" s="118" t="s">
        <v>76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09"/>
      <c r="E34" s="210"/>
      <c r="G34" s="211"/>
      <c r="H34" s="212"/>
      <c r="I34" s="212"/>
      <c r="J34" s="24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57</v>
      </c>
      <c r="C39" s="193"/>
      <c r="D39" s="193"/>
      <c r="E39" s="193"/>
      <c r="F39" s="98">
        <f>'SO 000 01 Pol'!AE40+'SO 101 01 Pol'!AE121+'SO 101 02 Pol'!AE104+'SO 101 03 Pol'!AE62+'SO 103 01 Pol'!AE56+'SO 401 01 Pol'!AE15</f>
        <v>0</v>
      </c>
      <c r="G39" s="99">
        <f>'SO 000 01 Pol'!AF40+'SO 101 01 Pol'!AF121+'SO 101 02 Pol'!AF104+'SO 101 03 Pol'!AF62+'SO 103 01 Pol'!AF56+'SO 401 01 Pol'!AF15</f>
        <v>0</v>
      </c>
      <c r="H39" s="100">
        <f t="shared" ref="H39:H50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192" t="s">
        <v>58</v>
      </c>
      <c r="D40" s="192"/>
      <c r="E40" s="192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59</v>
      </c>
      <c r="C41" s="192" t="s">
        <v>60</v>
      </c>
      <c r="D41" s="192"/>
      <c r="E41" s="192"/>
      <c r="F41" s="103">
        <f>'SO 000 01 Pol'!AE40</f>
        <v>0</v>
      </c>
      <c r="G41" s="104">
        <f>'SO 000 01 Pol'!AF40</f>
        <v>0</v>
      </c>
      <c r="H41" s="104">
        <f t="shared" si="1"/>
        <v>0</v>
      </c>
      <c r="I41" s="104">
        <f t="shared" ref="I41:I50" si="2">F41+G41+H41</f>
        <v>0</v>
      </c>
      <c r="J41" s="105" t="str">
        <f t="shared" ref="J41:J50" si="3">IF(CenaCelkemVypocet=0,"",I41/CenaCelkemVypocet*100)</f>
        <v/>
      </c>
    </row>
    <row r="42" spans="1:10" ht="25.5" customHeight="1" x14ac:dyDescent="0.2">
      <c r="A42" s="87">
        <v>3</v>
      </c>
      <c r="B42" s="106" t="s">
        <v>61</v>
      </c>
      <c r="C42" s="193" t="s">
        <v>62</v>
      </c>
      <c r="D42" s="193"/>
      <c r="E42" s="193"/>
      <c r="F42" s="107">
        <f>'SO 000 01 Pol'!AE40</f>
        <v>0</v>
      </c>
      <c r="G42" s="100">
        <f>'SO 000 01 Pol'!AF40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2</v>
      </c>
      <c r="B43" s="102" t="s">
        <v>63</v>
      </c>
      <c r="C43" s="192" t="s">
        <v>64</v>
      </c>
      <c r="D43" s="192"/>
      <c r="E43" s="192"/>
      <c r="F43" s="103">
        <f>'SO 101 01 Pol'!AE121+'SO 101 02 Pol'!AE104+'SO 101 03 Pol'!AE62</f>
        <v>0</v>
      </c>
      <c r="G43" s="104">
        <f>'SO 101 01 Pol'!AF121+'SO 101 02 Pol'!AF104+'SO 101 03 Pol'!AF62</f>
        <v>0</v>
      </c>
      <c r="H43" s="104">
        <f t="shared" si="1"/>
        <v>0</v>
      </c>
      <c r="I43" s="104">
        <f t="shared" si="2"/>
        <v>0</v>
      </c>
      <c r="J43" s="105" t="str">
        <f t="shared" si="3"/>
        <v/>
      </c>
    </row>
    <row r="44" spans="1:10" ht="25.5" customHeight="1" x14ac:dyDescent="0.2">
      <c r="A44" s="87">
        <v>3</v>
      </c>
      <c r="B44" s="106" t="s">
        <v>61</v>
      </c>
      <c r="C44" s="193" t="s">
        <v>65</v>
      </c>
      <c r="D44" s="193"/>
      <c r="E44" s="193"/>
      <c r="F44" s="107">
        <f>'SO 101 01 Pol'!AE121</f>
        <v>0</v>
      </c>
      <c r="G44" s="100">
        <f>'SO 101 01 Pol'!AF121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66</v>
      </c>
      <c r="C45" s="193" t="s">
        <v>67</v>
      </c>
      <c r="D45" s="193"/>
      <c r="E45" s="193"/>
      <c r="F45" s="107">
        <f>'SO 101 02 Pol'!AE104</f>
        <v>0</v>
      </c>
      <c r="G45" s="100">
        <f>'SO 101 02 Pol'!AF104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68</v>
      </c>
      <c r="C46" s="193" t="s">
        <v>69</v>
      </c>
      <c r="D46" s="193"/>
      <c r="E46" s="193"/>
      <c r="F46" s="107">
        <f>'SO 101 03 Pol'!AE62</f>
        <v>0</v>
      </c>
      <c r="G46" s="100">
        <f>'SO 101 03 Pol'!AF62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2</v>
      </c>
      <c r="B47" s="102" t="s">
        <v>70</v>
      </c>
      <c r="C47" s="192" t="s">
        <v>71</v>
      </c>
      <c r="D47" s="192"/>
      <c r="E47" s="192"/>
      <c r="F47" s="103">
        <f>'SO 103 01 Pol'!AE56</f>
        <v>0</v>
      </c>
      <c r="G47" s="104">
        <f>'SO 103 01 Pol'!AF56</f>
        <v>0</v>
      </c>
      <c r="H47" s="104">
        <f t="shared" si="1"/>
        <v>0</v>
      </c>
      <c r="I47" s="104">
        <f t="shared" si="2"/>
        <v>0</v>
      </c>
      <c r="J47" s="105" t="str">
        <f t="shared" si="3"/>
        <v/>
      </c>
    </row>
    <row r="48" spans="1:10" ht="25.5" customHeight="1" x14ac:dyDescent="0.2">
      <c r="A48" s="87">
        <v>3</v>
      </c>
      <c r="B48" s="106" t="s">
        <v>61</v>
      </c>
      <c r="C48" s="193" t="s">
        <v>72</v>
      </c>
      <c r="D48" s="193"/>
      <c r="E48" s="193"/>
      <c r="F48" s="107">
        <f>'SO 103 01 Pol'!AE56</f>
        <v>0</v>
      </c>
      <c r="G48" s="100">
        <f>'SO 103 01 Pol'!AF56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>
        <v>2</v>
      </c>
      <c r="B49" s="102" t="s">
        <v>73</v>
      </c>
      <c r="C49" s="192" t="s">
        <v>74</v>
      </c>
      <c r="D49" s="192"/>
      <c r="E49" s="192"/>
      <c r="F49" s="103">
        <f>'SO 401 01 Pol'!AE15</f>
        <v>0</v>
      </c>
      <c r="G49" s="104">
        <f>'SO 401 01 Pol'!AF15</f>
        <v>0</v>
      </c>
      <c r="H49" s="104">
        <f t="shared" si="1"/>
        <v>0</v>
      </c>
      <c r="I49" s="104">
        <f t="shared" si="2"/>
        <v>0</v>
      </c>
      <c r="J49" s="105" t="str">
        <f t="shared" si="3"/>
        <v/>
      </c>
    </row>
    <row r="50" spans="1:10" ht="25.5" customHeight="1" x14ac:dyDescent="0.2">
      <c r="A50" s="87">
        <v>3</v>
      </c>
      <c r="B50" s="106" t="s">
        <v>61</v>
      </c>
      <c r="C50" s="193" t="s">
        <v>74</v>
      </c>
      <c r="D50" s="193"/>
      <c r="E50" s="193"/>
      <c r="F50" s="107">
        <f>'SO 401 01 Pol'!AE15</f>
        <v>0</v>
      </c>
      <c r="G50" s="100">
        <f>'SO 401 01 Pol'!AF15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">
      <c r="A51" s="87"/>
      <c r="B51" s="194" t="s">
        <v>75</v>
      </c>
      <c r="C51" s="195"/>
      <c r="D51" s="195"/>
      <c r="E51" s="196"/>
      <c r="F51" s="108">
        <f>SUMIF(A39:A50,"=1",F39:F50)</f>
        <v>0</v>
      </c>
      <c r="G51" s="109">
        <f>SUMIF(A39:A50,"=1",G39:G50)</f>
        <v>0</v>
      </c>
      <c r="H51" s="109">
        <f>SUMIF(A39:A50,"=1",H39:H50)</f>
        <v>0</v>
      </c>
      <c r="I51" s="109">
        <f>SUMIF(A39:A50,"=1",I39:I50)</f>
        <v>0</v>
      </c>
      <c r="J51" s="110">
        <f>SUMIF(A39:A50,"=1",J39:J50)</f>
        <v>0</v>
      </c>
    </row>
    <row r="53" spans="1:10" x14ac:dyDescent="0.2">
      <c r="A53" t="s">
        <v>77</v>
      </c>
      <c r="B53" t="s">
        <v>78</v>
      </c>
    </row>
    <row r="54" spans="1:10" x14ac:dyDescent="0.2">
      <c r="A54" t="s">
        <v>79</v>
      </c>
      <c r="B54" t="s">
        <v>80</v>
      </c>
    </row>
    <row r="55" spans="1:10" x14ac:dyDescent="0.2">
      <c r="A55" t="s">
        <v>81</v>
      </c>
      <c r="B55" t="s">
        <v>82</v>
      </c>
    </row>
    <row r="56" spans="1:10" x14ac:dyDescent="0.2">
      <c r="A56" t="s">
        <v>79</v>
      </c>
      <c r="B56" t="s">
        <v>83</v>
      </c>
    </row>
    <row r="57" spans="1:10" x14ac:dyDescent="0.2">
      <c r="A57" t="s">
        <v>81</v>
      </c>
      <c r="B57" t="s">
        <v>84</v>
      </c>
    </row>
    <row r="58" spans="1:10" x14ac:dyDescent="0.2">
      <c r="A58" t="s">
        <v>81</v>
      </c>
      <c r="B58" t="s">
        <v>85</v>
      </c>
    </row>
    <row r="59" spans="1:10" x14ac:dyDescent="0.2">
      <c r="A59" t="s">
        <v>81</v>
      </c>
      <c r="B59" t="s">
        <v>86</v>
      </c>
    </row>
    <row r="60" spans="1:10" x14ac:dyDescent="0.2">
      <c r="A60" t="s">
        <v>79</v>
      </c>
      <c r="B60" t="s">
        <v>87</v>
      </c>
    </row>
    <row r="61" spans="1:10" x14ac:dyDescent="0.2">
      <c r="A61" t="s">
        <v>81</v>
      </c>
      <c r="B61" t="s">
        <v>88</v>
      </c>
    </row>
    <row r="62" spans="1:10" x14ac:dyDescent="0.2">
      <c r="A62" t="s">
        <v>79</v>
      </c>
      <c r="B62" t="s">
        <v>89</v>
      </c>
    </row>
    <row r="63" spans="1:10" x14ac:dyDescent="0.2">
      <c r="A63" t="s">
        <v>81</v>
      </c>
      <c r="B63" t="s">
        <v>90</v>
      </c>
    </row>
    <row r="66" spans="1:10" ht="15.75" x14ac:dyDescent="0.25">
      <c r="B66" s="119" t="s">
        <v>91</v>
      </c>
    </row>
    <row r="68" spans="1:10" ht="25.5" customHeight="1" x14ac:dyDescent="0.2">
      <c r="A68" s="121"/>
      <c r="B68" s="124" t="s">
        <v>17</v>
      </c>
      <c r="C68" s="124" t="s">
        <v>5</v>
      </c>
      <c r="D68" s="125"/>
      <c r="E68" s="125"/>
      <c r="F68" s="126" t="s">
        <v>92</v>
      </c>
      <c r="G68" s="126"/>
      <c r="H68" s="126"/>
      <c r="I68" s="126" t="s">
        <v>29</v>
      </c>
      <c r="J68" s="126" t="s">
        <v>0</v>
      </c>
    </row>
    <row r="69" spans="1:10" ht="36.75" customHeight="1" x14ac:dyDescent="0.2">
      <c r="A69" s="122"/>
      <c r="B69" s="127" t="s">
        <v>93</v>
      </c>
      <c r="C69" s="190" t="s">
        <v>94</v>
      </c>
      <c r="D69" s="191"/>
      <c r="E69" s="191"/>
      <c r="F69" s="134" t="s">
        <v>24</v>
      </c>
      <c r="G69" s="135"/>
      <c r="H69" s="135"/>
      <c r="I69" s="135">
        <f>'SO 101 01 Pol'!G8+'SO 101 02 Pol'!G8+'SO 101 03 Pol'!G8+'SO 103 01 Pol'!G8</f>
        <v>0</v>
      </c>
      <c r="J69" s="131" t="str">
        <f>IF(I92=0,"",I69/I92*100)</f>
        <v/>
      </c>
    </row>
    <row r="70" spans="1:10" ht="36.75" customHeight="1" x14ac:dyDescent="0.2">
      <c r="A70" s="122"/>
      <c r="B70" s="127" t="s">
        <v>95</v>
      </c>
      <c r="C70" s="190" t="s">
        <v>96</v>
      </c>
      <c r="D70" s="191"/>
      <c r="E70" s="191"/>
      <c r="F70" s="134" t="s">
        <v>24</v>
      </c>
      <c r="G70" s="135"/>
      <c r="H70" s="135"/>
      <c r="I70" s="135">
        <f>'SO 101 01 Pol'!G19+'SO 101 02 Pol'!G17</f>
        <v>0</v>
      </c>
      <c r="J70" s="131" t="str">
        <f>IF(I92=0,"",I70/I92*100)</f>
        <v/>
      </c>
    </row>
    <row r="71" spans="1:10" ht="36.75" customHeight="1" x14ac:dyDescent="0.2">
      <c r="A71" s="122"/>
      <c r="B71" s="127" t="s">
        <v>97</v>
      </c>
      <c r="C71" s="190" t="s">
        <v>98</v>
      </c>
      <c r="D71" s="191"/>
      <c r="E71" s="191"/>
      <c r="F71" s="134" t="s">
        <v>24</v>
      </c>
      <c r="G71" s="135"/>
      <c r="H71" s="135"/>
      <c r="I71" s="135">
        <f>'SO 101 01 Pol'!G24</f>
        <v>0</v>
      </c>
      <c r="J71" s="131" t="str">
        <f>IF(I92=0,"",I71/I92*100)</f>
        <v/>
      </c>
    </row>
    <row r="72" spans="1:10" ht="36.75" customHeight="1" x14ac:dyDescent="0.2">
      <c r="A72" s="122"/>
      <c r="B72" s="127" t="s">
        <v>99</v>
      </c>
      <c r="C72" s="190" t="s">
        <v>100</v>
      </c>
      <c r="D72" s="191"/>
      <c r="E72" s="191"/>
      <c r="F72" s="134" t="s">
        <v>24</v>
      </c>
      <c r="G72" s="135"/>
      <c r="H72" s="135"/>
      <c r="I72" s="135">
        <f>'SO 101 01 Pol'!G28+'SO 101 02 Pol'!G24+'SO 101 03 Pol'!G16+'SO 103 01 Pol'!G15</f>
        <v>0</v>
      </c>
      <c r="J72" s="131" t="str">
        <f>IF(I92=0,"",I72/I92*100)</f>
        <v/>
      </c>
    </row>
    <row r="73" spans="1:10" ht="36.75" customHeight="1" x14ac:dyDescent="0.2">
      <c r="A73" s="122"/>
      <c r="B73" s="127" t="s">
        <v>101</v>
      </c>
      <c r="C73" s="190" t="s">
        <v>102</v>
      </c>
      <c r="D73" s="191"/>
      <c r="E73" s="191"/>
      <c r="F73" s="134" t="s">
        <v>24</v>
      </c>
      <c r="G73" s="135"/>
      <c r="H73" s="135"/>
      <c r="I73" s="135">
        <f>'SO 101 03 Pol'!G23</f>
        <v>0</v>
      </c>
      <c r="J73" s="131" t="str">
        <f>IF(I92=0,"",I73/I92*100)</f>
        <v/>
      </c>
    </row>
    <row r="74" spans="1:10" ht="36.75" customHeight="1" x14ac:dyDescent="0.2">
      <c r="A74" s="122"/>
      <c r="B74" s="127" t="s">
        <v>103</v>
      </c>
      <c r="C74" s="190" t="s">
        <v>104</v>
      </c>
      <c r="D74" s="191"/>
      <c r="E74" s="191"/>
      <c r="F74" s="134" t="s">
        <v>24</v>
      </c>
      <c r="G74" s="135"/>
      <c r="H74" s="135"/>
      <c r="I74" s="135">
        <f>'SO 101 01 Pol'!G35+'SO 101 02 Pol'!G30+'SO 103 01 Pol'!G22</f>
        <v>0</v>
      </c>
      <c r="J74" s="131" t="str">
        <f>IF(I92=0,"",I74/I92*100)</f>
        <v/>
      </c>
    </row>
    <row r="75" spans="1:10" ht="36.75" customHeight="1" x14ac:dyDescent="0.2">
      <c r="A75" s="122"/>
      <c r="B75" s="127" t="s">
        <v>105</v>
      </c>
      <c r="C75" s="190" t="s">
        <v>106</v>
      </c>
      <c r="D75" s="191"/>
      <c r="E75" s="191"/>
      <c r="F75" s="134" t="s">
        <v>24</v>
      </c>
      <c r="G75" s="135"/>
      <c r="H75" s="135"/>
      <c r="I75" s="135">
        <f>'SO 101 01 Pol'!G39</f>
        <v>0</v>
      </c>
      <c r="J75" s="131" t="str">
        <f>IF(I92=0,"",I75/I92*100)</f>
        <v/>
      </c>
    </row>
    <row r="76" spans="1:10" ht="36.75" customHeight="1" x14ac:dyDescent="0.2">
      <c r="A76" s="122"/>
      <c r="B76" s="127" t="s">
        <v>107</v>
      </c>
      <c r="C76" s="190" t="s">
        <v>108</v>
      </c>
      <c r="D76" s="191"/>
      <c r="E76" s="191"/>
      <c r="F76" s="134" t="s">
        <v>24</v>
      </c>
      <c r="G76" s="135"/>
      <c r="H76" s="135"/>
      <c r="I76" s="135">
        <f>'SO 101 02 Pol'!G45</f>
        <v>0</v>
      </c>
      <c r="J76" s="131" t="str">
        <f>IF(I92=0,"",I76/I92*100)</f>
        <v/>
      </c>
    </row>
    <row r="77" spans="1:10" ht="36.75" customHeight="1" x14ac:dyDescent="0.2">
      <c r="A77" s="122"/>
      <c r="B77" s="127" t="s">
        <v>109</v>
      </c>
      <c r="C77" s="190" t="s">
        <v>110</v>
      </c>
      <c r="D77" s="191"/>
      <c r="E77" s="191"/>
      <c r="F77" s="134" t="s">
        <v>24</v>
      </c>
      <c r="G77" s="135"/>
      <c r="H77" s="135"/>
      <c r="I77" s="135">
        <f>'SO 101 03 Pol'!G37</f>
        <v>0</v>
      </c>
      <c r="J77" s="131" t="str">
        <f>IF(I92=0,"",I77/I92*100)</f>
        <v/>
      </c>
    </row>
    <row r="78" spans="1:10" ht="36.75" customHeight="1" x14ac:dyDescent="0.2">
      <c r="A78" s="122"/>
      <c r="B78" s="127" t="s">
        <v>111</v>
      </c>
      <c r="C78" s="190" t="s">
        <v>112</v>
      </c>
      <c r="D78" s="191"/>
      <c r="E78" s="191"/>
      <c r="F78" s="134" t="s">
        <v>24</v>
      </c>
      <c r="G78" s="135"/>
      <c r="H78" s="135"/>
      <c r="I78" s="135">
        <f>'SO 101 01 Pol'!G51+'SO 101 02 Pol'!G48+'SO 103 01 Pol'!G26</f>
        <v>0</v>
      </c>
      <c r="J78" s="131" t="str">
        <f>IF(I92=0,"",I78/I92*100)</f>
        <v/>
      </c>
    </row>
    <row r="79" spans="1:10" ht="36.75" customHeight="1" x14ac:dyDescent="0.2">
      <c r="A79" s="122"/>
      <c r="B79" s="127" t="s">
        <v>113</v>
      </c>
      <c r="C79" s="190" t="s">
        <v>114</v>
      </c>
      <c r="D79" s="191"/>
      <c r="E79" s="191"/>
      <c r="F79" s="134" t="s">
        <v>24</v>
      </c>
      <c r="G79" s="135"/>
      <c r="H79" s="135"/>
      <c r="I79" s="135">
        <f>'SO 101 01 Pol'!G65</f>
        <v>0</v>
      </c>
      <c r="J79" s="131" t="str">
        <f>IF(I92=0,"",I79/I92*100)</f>
        <v/>
      </c>
    </row>
    <row r="80" spans="1:10" ht="36.75" customHeight="1" x14ac:dyDescent="0.2">
      <c r="A80" s="122"/>
      <c r="B80" s="127" t="s">
        <v>115</v>
      </c>
      <c r="C80" s="190" t="s">
        <v>116</v>
      </c>
      <c r="D80" s="191"/>
      <c r="E80" s="191"/>
      <c r="F80" s="134" t="s">
        <v>24</v>
      </c>
      <c r="G80" s="135"/>
      <c r="H80" s="135"/>
      <c r="I80" s="135">
        <f>'SO 103 01 Pol'!G30</f>
        <v>0</v>
      </c>
      <c r="J80" s="131" t="str">
        <f>IF(I92=0,"",I80/I92*100)</f>
        <v/>
      </c>
    </row>
    <row r="81" spans="1:10" ht="36.75" customHeight="1" x14ac:dyDescent="0.2">
      <c r="A81" s="122"/>
      <c r="B81" s="127" t="s">
        <v>117</v>
      </c>
      <c r="C81" s="190" t="s">
        <v>118</v>
      </c>
      <c r="D81" s="191"/>
      <c r="E81" s="191"/>
      <c r="F81" s="134" t="s">
        <v>24</v>
      </c>
      <c r="G81" s="135"/>
      <c r="H81" s="135"/>
      <c r="I81" s="135">
        <f>'SO 101 01 Pol'!G69+'SO 101 02 Pol'!G51</f>
        <v>0</v>
      </c>
      <c r="J81" s="131" t="str">
        <f>IF(I92=0,"",I81/I92*100)</f>
        <v/>
      </c>
    </row>
    <row r="82" spans="1:10" ht="36.75" customHeight="1" x14ac:dyDescent="0.2">
      <c r="A82" s="122"/>
      <c r="B82" s="127" t="s">
        <v>119</v>
      </c>
      <c r="C82" s="190" t="s">
        <v>120</v>
      </c>
      <c r="D82" s="191"/>
      <c r="E82" s="191"/>
      <c r="F82" s="134" t="s">
        <v>24</v>
      </c>
      <c r="G82" s="135"/>
      <c r="H82" s="135"/>
      <c r="I82" s="135">
        <f>'SO 101 01 Pol'!G79</f>
        <v>0</v>
      </c>
      <c r="J82" s="131" t="str">
        <f>IF(I92=0,"",I82/I92*100)</f>
        <v/>
      </c>
    </row>
    <row r="83" spans="1:10" ht="36.75" customHeight="1" x14ac:dyDescent="0.2">
      <c r="A83" s="122"/>
      <c r="B83" s="127" t="s">
        <v>121</v>
      </c>
      <c r="C83" s="190" t="s">
        <v>122</v>
      </c>
      <c r="D83" s="191"/>
      <c r="E83" s="191"/>
      <c r="F83" s="134" t="s">
        <v>24</v>
      </c>
      <c r="G83" s="135"/>
      <c r="H83" s="135"/>
      <c r="I83" s="135">
        <f>'SO 101 03 Pol'!G44</f>
        <v>0</v>
      </c>
      <c r="J83" s="131" t="str">
        <f>IF(I92=0,"",I83/I92*100)</f>
        <v/>
      </c>
    </row>
    <row r="84" spans="1:10" ht="36.75" customHeight="1" x14ac:dyDescent="0.2">
      <c r="A84" s="122"/>
      <c r="B84" s="127" t="s">
        <v>123</v>
      </c>
      <c r="C84" s="190" t="s">
        <v>124</v>
      </c>
      <c r="D84" s="191"/>
      <c r="E84" s="191"/>
      <c r="F84" s="134" t="s">
        <v>24</v>
      </c>
      <c r="G84" s="135"/>
      <c r="H84" s="135"/>
      <c r="I84" s="135">
        <f>'SO 101 03 Pol'!G53</f>
        <v>0</v>
      </c>
      <c r="J84" s="131" t="str">
        <f>IF(I92=0,"",I84/I92*100)</f>
        <v/>
      </c>
    </row>
    <row r="85" spans="1:10" ht="36.75" customHeight="1" x14ac:dyDescent="0.2">
      <c r="A85" s="122"/>
      <c r="B85" s="127" t="s">
        <v>125</v>
      </c>
      <c r="C85" s="190" t="s">
        <v>126</v>
      </c>
      <c r="D85" s="191"/>
      <c r="E85" s="191"/>
      <c r="F85" s="134" t="s">
        <v>24</v>
      </c>
      <c r="G85" s="135"/>
      <c r="H85" s="135"/>
      <c r="I85" s="135">
        <f>'SO 101 01 Pol'!G84+'SO 101 02 Pol'!G76+'SO 103 01 Pol'!G33</f>
        <v>0</v>
      </c>
      <c r="J85" s="131" t="str">
        <f>IF(I92=0,"",I85/I92*100)</f>
        <v/>
      </c>
    </row>
    <row r="86" spans="1:10" ht="36.75" customHeight="1" x14ac:dyDescent="0.2">
      <c r="A86" s="122"/>
      <c r="B86" s="127" t="s">
        <v>127</v>
      </c>
      <c r="C86" s="190" t="s">
        <v>128</v>
      </c>
      <c r="D86" s="191"/>
      <c r="E86" s="191"/>
      <c r="F86" s="134" t="s">
        <v>24</v>
      </c>
      <c r="G86" s="135"/>
      <c r="H86" s="135"/>
      <c r="I86" s="135">
        <f>'SO 101 01 Pol'!G101+'SO 101 02 Pol'!G90</f>
        <v>0</v>
      </c>
      <c r="J86" s="131" t="str">
        <f>IF(I92=0,"",I86/I92*100)</f>
        <v/>
      </c>
    </row>
    <row r="87" spans="1:10" ht="36.75" customHeight="1" x14ac:dyDescent="0.2">
      <c r="A87" s="122"/>
      <c r="B87" s="127" t="s">
        <v>129</v>
      </c>
      <c r="C87" s="190" t="s">
        <v>130</v>
      </c>
      <c r="D87" s="191"/>
      <c r="E87" s="191"/>
      <c r="F87" s="134" t="s">
        <v>24</v>
      </c>
      <c r="G87" s="135"/>
      <c r="H87" s="135"/>
      <c r="I87" s="135">
        <f>'SO 101 01 Pol'!G106+'SO 101 02 Pol'!G93+'SO 101 03 Pol'!G57+'SO 103 01 Pol'!G51</f>
        <v>0</v>
      </c>
      <c r="J87" s="131" t="str">
        <f>IF(I92=0,"",I87/I92*100)</f>
        <v/>
      </c>
    </row>
    <row r="88" spans="1:10" ht="36.75" customHeight="1" x14ac:dyDescent="0.2">
      <c r="A88" s="122"/>
      <c r="B88" s="127" t="s">
        <v>131</v>
      </c>
      <c r="C88" s="190" t="s">
        <v>132</v>
      </c>
      <c r="D88" s="191"/>
      <c r="E88" s="191"/>
      <c r="F88" s="134" t="s">
        <v>26</v>
      </c>
      <c r="G88" s="135"/>
      <c r="H88" s="135"/>
      <c r="I88" s="135">
        <f>'SO 401 01 Pol'!G8</f>
        <v>0</v>
      </c>
      <c r="J88" s="131" t="str">
        <f>IF(I92=0,"",I88/I92*100)</f>
        <v/>
      </c>
    </row>
    <row r="89" spans="1:10" ht="36.75" customHeight="1" x14ac:dyDescent="0.2">
      <c r="A89" s="122"/>
      <c r="B89" s="127" t="s">
        <v>133</v>
      </c>
      <c r="C89" s="190" t="s">
        <v>134</v>
      </c>
      <c r="D89" s="191"/>
      <c r="E89" s="191"/>
      <c r="F89" s="134" t="s">
        <v>135</v>
      </c>
      <c r="G89" s="135"/>
      <c r="H89" s="135"/>
      <c r="I89" s="135">
        <f>'SO 101 01 Pol'!G112+'SO 101 02 Pol'!G97</f>
        <v>0</v>
      </c>
      <c r="J89" s="131" t="str">
        <f>IF(I92=0,"",I89/I92*100)</f>
        <v/>
      </c>
    </row>
    <row r="90" spans="1:10" ht="36.75" customHeight="1" x14ac:dyDescent="0.2">
      <c r="A90" s="122"/>
      <c r="B90" s="127" t="s">
        <v>136</v>
      </c>
      <c r="C90" s="190" t="s">
        <v>27</v>
      </c>
      <c r="D90" s="191"/>
      <c r="E90" s="191"/>
      <c r="F90" s="134" t="s">
        <v>136</v>
      </c>
      <c r="G90" s="135"/>
      <c r="H90" s="135"/>
      <c r="I90" s="135">
        <f>'SO 000 01 Pol'!G8</f>
        <v>0</v>
      </c>
      <c r="J90" s="131" t="str">
        <f>IF(I92=0,"",I90/I92*100)</f>
        <v/>
      </c>
    </row>
    <row r="91" spans="1:10" ht="36.75" customHeight="1" x14ac:dyDescent="0.2">
      <c r="A91" s="122"/>
      <c r="B91" s="127" t="s">
        <v>137</v>
      </c>
      <c r="C91" s="190" t="s">
        <v>28</v>
      </c>
      <c r="D91" s="191"/>
      <c r="E91" s="191"/>
      <c r="F91" s="134" t="s">
        <v>137</v>
      </c>
      <c r="G91" s="135"/>
      <c r="H91" s="135"/>
      <c r="I91" s="135">
        <f>'SO 000 01 Pol'!G23</f>
        <v>0</v>
      </c>
      <c r="J91" s="131" t="str">
        <f>IF(I92=0,"",I91/I92*100)</f>
        <v/>
      </c>
    </row>
    <row r="92" spans="1:10" ht="25.5" customHeight="1" x14ac:dyDescent="0.2">
      <c r="A92" s="123"/>
      <c r="B92" s="128" t="s">
        <v>1</v>
      </c>
      <c r="C92" s="129"/>
      <c r="D92" s="130"/>
      <c r="E92" s="130"/>
      <c r="F92" s="136"/>
      <c r="G92" s="137"/>
      <c r="H92" s="137"/>
      <c r="I92" s="137">
        <f>SUM(I69:I91)</f>
        <v>0</v>
      </c>
      <c r="J92" s="132">
        <f>SUM(J69:J91)</f>
        <v>0</v>
      </c>
    </row>
    <row r="93" spans="1:10" x14ac:dyDescent="0.2">
      <c r="F93" s="86"/>
      <c r="G93" s="86"/>
      <c r="H93" s="86"/>
      <c r="I93" s="86"/>
      <c r="J93" s="133"/>
    </row>
    <row r="94" spans="1:10" x14ac:dyDescent="0.2">
      <c r="F94" s="86"/>
      <c r="G94" s="86"/>
      <c r="H94" s="86"/>
      <c r="I94" s="86"/>
      <c r="J94" s="133"/>
    </row>
    <row r="95" spans="1:10" x14ac:dyDescent="0.2">
      <c r="F95" s="86"/>
      <c r="G95" s="86"/>
      <c r="H95" s="86"/>
      <c r="I95" s="86"/>
      <c r="J95" s="133"/>
    </row>
  </sheetData>
  <sheetProtection algorithmName="SHA-512" hashValue="UOPARjmDk3ziwrXMyl39nvXG9HhmOsLcGsZMBUxRZIbk7dAP22wTix52rKkodMJkrH6D7e7M9yzTcSSdmHIA/Q==" saltValue="zsJYUuQjucgt9R9RRTPJS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B51:E51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91:E91"/>
    <mergeCell ref="C86:E86"/>
    <mergeCell ref="C87:E87"/>
    <mergeCell ref="C88:E88"/>
    <mergeCell ref="C89:E89"/>
    <mergeCell ref="C90:E9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49" t="s">
        <v>7</v>
      </c>
      <c r="B2" s="48"/>
      <c r="C2" s="243"/>
      <c r="D2" s="243"/>
      <c r="E2" s="243"/>
      <c r="F2" s="243"/>
      <c r="G2" s="244"/>
    </row>
    <row r="3" spans="1:7" ht="24.95" customHeight="1" x14ac:dyDescent="0.2">
      <c r="A3" s="49" t="s">
        <v>8</v>
      </c>
      <c r="B3" s="48"/>
      <c r="C3" s="243"/>
      <c r="D3" s="243"/>
      <c r="E3" s="243"/>
      <c r="F3" s="243"/>
      <c r="G3" s="244"/>
    </row>
    <row r="4" spans="1:7" ht="24.95" customHeight="1" x14ac:dyDescent="0.2">
      <c r="A4" s="49" t="s">
        <v>9</v>
      </c>
      <c r="B4" s="48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algorithmName="SHA-512" hashValue="laxc7yUD8QkTuYCbIUZ6f46YJDc+zwFerUh9g2cLJ6BMK6xPlC/kVzZ1z6dMIMNdKyibjbe+hMrBXSZbd9WYcg==" saltValue="frGncuyQv5ppvMyLG53aD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391F-4589-400F-AE07-6B1545C89DE2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G15" sqref="G15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138</v>
      </c>
      <c r="B1" s="249"/>
      <c r="C1" s="249"/>
      <c r="D1" s="249"/>
      <c r="E1" s="249"/>
      <c r="F1" s="249"/>
      <c r="G1" s="249"/>
      <c r="AG1" t="s">
        <v>139</v>
      </c>
    </row>
    <row r="2" spans="1:60" ht="25.15" customHeight="1" x14ac:dyDescent="0.2">
      <c r="A2" s="49" t="s">
        <v>7</v>
      </c>
      <c r="B2" s="48" t="s">
        <v>43</v>
      </c>
      <c r="C2" s="250" t="s">
        <v>44</v>
      </c>
      <c r="D2" s="251"/>
      <c r="E2" s="251"/>
      <c r="F2" s="251"/>
      <c r="G2" s="252"/>
      <c r="AG2" t="s">
        <v>140</v>
      </c>
    </row>
    <row r="3" spans="1:60" ht="25.15" customHeight="1" x14ac:dyDescent="0.2">
      <c r="A3" s="49" t="s">
        <v>8</v>
      </c>
      <c r="B3" s="48" t="s">
        <v>59</v>
      </c>
      <c r="C3" s="250" t="s">
        <v>60</v>
      </c>
      <c r="D3" s="251"/>
      <c r="E3" s="251"/>
      <c r="F3" s="251"/>
      <c r="G3" s="252"/>
      <c r="AC3" s="120" t="s">
        <v>140</v>
      </c>
      <c r="AG3" t="s">
        <v>141</v>
      </c>
    </row>
    <row r="4" spans="1:60" ht="25.15" customHeight="1" x14ac:dyDescent="0.2">
      <c r="A4" s="139" t="s">
        <v>9</v>
      </c>
      <c r="B4" s="140" t="s">
        <v>61</v>
      </c>
      <c r="C4" s="253" t="s">
        <v>62</v>
      </c>
      <c r="D4" s="254"/>
      <c r="E4" s="254"/>
      <c r="F4" s="254"/>
      <c r="G4" s="255"/>
      <c r="AG4" t="s">
        <v>142</v>
      </c>
    </row>
    <row r="5" spans="1:60" x14ac:dyDescent="0.2">
      <c r="D5" s="10"/>
    </row>
    <row r="6" spans="1:60" ht="38.25" x14ac:dyDescent="0.2">
      <c r="A6" s="142" t="s">
        <v>143</v>
      </c>
      <c r="B6" s="144" t="s">
        <v>144</v>
      </c>
      <c r="C6" s="144" t="s">
        <v>145</v>
      </c>
      <c r="D6" s="143" t="s">
        <v>146</v>
      </c>
      <c r="E6" s="142" t="s">
        <v>147</v>
      </c>
      <c r="F6" s="141" t="s">
        <v>148</v>
      </c>
      <c r="G6" s="142" t="s">
        <v>29</v>
      </c>
      <c r="H6" s="145" t="s">
        <v>30</v>
      </c>
      <c r="I6" s="145" t="s">
        <v>149</v>
      </c>
      <c r="J6" s="145" t="s">
        <v>31</v>
      </c>
      <c r="K6" s="145" t="s">
        <v>150</v>
      </c>
      <c r="L6" s="145" t="s">
        <v>151</v>
      </c>
      <c r="M6" s="145" t="s">
        <v>152</v>
      </c>
      <c r="N6" s="145" t="s">
        <v>153</v>
      </c>
      <c r="O6" s="145" t="s">
        <v>154</v>
      </c>
      <c r="P6" s="145" t="s">
        <v>155</v>
      </c>
      <c r="Q6" s="145" t="s">
        <v>156</v>
      </c>
      <c r="R6" s="145" t="s">
        <v>157</v>
      </c>
      <c r="S6" s="145" t="s">
        <v>158</v>
      </c>
      <c r="T6" s="145" t="s">
        <v>159</v>
      </c>
      <c r="U6" s="145" t="s">
        <v>160</v>
      </c>
      <c r="V6" s="145" t="s">
        <v>161</v>
      </c>
      <c r="W6" s="145" t="s">
        <v>162</v>
      </c>
      <c r="X6" s="145" t="s">
        <v>163</v>
      </c>
      <c r="Y6" s="145" t="s">
        <v>164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58" t="s">
        <v>165</v>
      </c>
      <c r="B8" s="159" t="s">
        <v>136</v>
      </c>
      <c r="C8" s="180" t="s">
        <v>27</v>
      </c>
      <c r="D8" s="160"/>
      <c r="E8" s="161"/>
      <c r="F8" s="162"/>
      <c r="G8" s="162">
        <f>SUMIF(AG9:AG22,"&lt;&gt;NOR",G9:G22)</f>
        <v>0</v>
      </c>
      <c r="H8" s="162"/>
      <c r="I8" s="162">
        <f>SUM(I9:I22)</f>
        <v>0</v>
      </c>
      <c r="J8" s="162"/>
      <c r="K8" s="162">
        <f>SUM(K9:K22)</f>
        <v>0</v>
      </c>
      <c r="L8" s="162"/>
      <c r="M8" s="162">
        <f>SUM(M9:M22)</f>
        <v>0</v>
      </c>
      <c r="N8" s="161"/>
      <c r="O8" s="161">
        <f>SUM(O9:O22)</f>
        <v>0</v>
      </c>
      <c r="P8" s="161"/>
      <c r="Q8" s="161">
        <f>SUM(Q9:Q22)</f>
        <v>0</v>
      </c>
      <c r="R8" s="162"/>
      <c r="S8" s="162"/>
      <c r="T8" s="163"/>
      <c r="U8" s="157"/>
      <c r="V8" s="157">
        <f>SUM(V9:V22)</f>
        <v>0</v>
      </c>
      <c r="W8" s="157"/>
      <c r="X8" s="157"/>
      <c r="Y8" s="157"/>
      <c r="AG8" t="s">
        <v>166</v>
      </c>
    </row>
    <row r="9" spans="1:60" outlineLevel="1" x14ac:dyDescent="0.2">
      <c r="A9" s="172">
        <v>1</v>
      </c>
      <c r="B9" s="173" t="s">
        <v>167</v>
      </c>
      <c r="C9" s="181" t="s">
        <v>168</v>
      </c>
      <c r="D9" s="174" t="s">
        <v>169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170</v>
      </c>
      <c r="T9" s="178" t="s">
        <v>171</v>
      </c>
      <c r="U9" s="156">
        <v>0</v>
      </c>
      <c r="V9" s="156">
        <f>ROUND(E9*U9,2)</f>
        <v>0</v>
      </c>
      <c r="W9" s="156"/>
      <c r="X9" s="156" t="s">
        <v>172</v>
      </c>
      <c r="Y9" s="156" t="s">
        <v>173</v>
      </c>
      <c r="Z9" s="146"/>
      <c r="AA9" s="146"/>
      <c r="AB9" s="146"/>
      <c r="AC9" s="146"/>
      <c r="AD9" s="146"/>
      <c r="AE9" s="146"/>
      <c r="AF9" s="146"/>
      <c r="AG9" s="146" t="s">
        <v>174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65">
        <v>2</v>
      </c>
      <c r="B10" s="166" t="s">
        <v>175</v>
      </c>
      <c r="C10" s="182" t="s">
        <v>176</v>
      </c>
      <c r="D10" s="167" t="s">
        <v>169</v>
      </c>
      <c r="E10" s="168">
        <v>1</v>
      </c>
      <c r="F10" s="169"/>
      <c r="G10" s="170">
        <f>ROUND(E10*F10,2)</f>
        <v>0</v>
      </c>
      <c r="H10" s="169"/>
      <c r="I10" s="170">
        <f>ROUND(E10*H10,2)</f>
        <v>0</v>
      </c>
      <c r="J10" s="169"/>
      <c r="K10" s="170">
        <f>ROUND(E10*J10,2)</f>
        <v>0</v>
      </c>
      <c r="L10" s="170">
        <v>21</v>
      </c>
      <c r="M10" s="170">
        <f>G10*(1+L10/100)</f>
        <v>0</v>
      </c>
      <c r="N10" s="168">
        <v>0</v>
      </c>
      <c r="O10" s="168">
        <f>ROUND(E10*N10,2)</f>
        <v>0</v>
      </c>
      <c r="P10" s="168">
        <v>0</v>
      </c>
      <c r="Q10" s="168">
        <f>ROUND(E10*P10,2)</f>
        <v>0</v>
      </c>
      <c r="R10" s="170"/>
      <c r="S10" s="170" t="s">
        <v>177</v>
      </c>
      <c r="T10" s="171" t="s">
        <v>171</v>
      </c>
      <c r="U10" s="156">
        <v>0</v>
      </c>
      <c r="V10" s="156">
        <f>ROUND(E10*U10,2)</f>
        <v>0</v>
      </c>
      <c r="W10" s="156"/>
      <c r="X10" s="156" t="s">
        <v>178</v>
      </c>
      <c r="Y10" s="156" t="s">
        <v>173</v>
      </c>
      <c r="Z10" s="146"/>
      <c r="AA10" s="146"/>
      <c r="AB10" s="146"/>
      <c r="AC10" s="146"/>
      <c r="AD10" s="146"/>
      <c r="AE10" s="146"/>
      <c r="AF10" s="146"/>
      <c r="AG10" s="146" t="s">
        <v>179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245" t="s">
        <v>220</v>
      </c>
      <c r="D11" s="246"/>
      <c r="E11" s="246"/>
      <c r="F11" s="246"/>
      <c r="G11" s="24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180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3" x14ac:dyDescent="0.2">
      <c r="A12" s="153"/>
      <c r="B12" s="154"/>
      <c r="C12" s="247" t="s">
        <v>181</v>
      </c>
      <c r="D12" s="248"/>
      <c r="E12" s="248"/>
      <c r="F12" s="248"/>
      <c r="G12" s="248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180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79" t="str">
        <f>C12</f>
        <v>Vyhotovení protokolu o vytyčení stavby se seznamem souřadnic vytyčených bodů a jejich polohopisnými (S-JTSK) a výškopisnými (Bpv) hodnotami.</v>
      </c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5">
        <v>3</v>
      </c>
      <c r="B13" s="166" t="s">
        <v>182</v>
      </c>
      <c r="C13" s="182" t="s">
        <v>183</v>
      </c>
      <c r="D13" s="167" t="s">
        <v>169</v>
      </c>
      <c r="E13" s="168">
        <v>1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70"/>
      <c r="S13" s="170" t="s">
        <v>177</v>
      </c>
      <c r="T13" s="171" t="s">
        <v>171</v>
      </c>
      <c r="U13" s="156">
        <v>0</v>
      </c>
      <c r="V13" s="156">
        <f>ROUND(E13*U13,2)</f>
        <v>0</v>
      </c>
      <c r="W13" s="156"/>
      <c r="X13" s="156" t="s">
        <v>178</v>
      </c>
      <c r="Y13" s="156" t="s">
        <v>173</v>
      </c>
      <c r="Z13" s="146"/>
      <c r="AA13" s="146"/>
      <c r="AB13" s="146"/>
      <c r="AC13" s="146"/>
      <c r="AD13" s="146"/>
      <c r="AE13" s="146"/>
      <c r="AF13" s="146"/>
      <c r="AG13" s="146" t="s">
        <v>179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245" t="s">
        <v>184</v>
      </c>
      <c r="D14" s="246"/>
      <c r="E14" s="246"/>
      <c r="F14" s="246"/>
      <c r="G14" s="24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180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79" t="str">
        <f>C14</f>
        <v>Zaměření a vytýčení stávajících inženýrských sítí v místě stavby z hlediska jejich ochrany při provádění stavby.</v>
      </c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65">
        <v>4</v>
      </c>
      <c r="B15" s="166" t="s">
        <v>185</v>
      </c>
      <c r="C15" s="182" t="s">
        <v>186</v>
      </c>
      <c r="D15" s="167" t="s">
        <v>169</v>
      </c>
      <c r="E15" s="168">
        <v>1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70"/>
      <c r="S15" s="170" t="s">
        <v>177</v>
      </c>
      <c r="T15" s="171" t="s">
        <v>171</v>
      </c>
      <c r="U15" s="156">
        <v>0</v>
      </c>
      <c r="V15" s="156">
        <f>ROUND(E15*U15,2)</f>
        <v>0</v>
      </c>
      <c r="W15" s="156"/>
      <c r="X15" s="156" t="s">
        <v>178</v>
      </c>
      <c r="Y15" s="156" t="s">
        <v>173</v>
      </c>
      <c r="Z15" s="146"/>
      <c r="AA15" s="146"/>
      <c r="AB15" s="146"/>
      <c r="AC15" s="146"/>
      <c r="AD15" s="146"/>
      <c r="AE15" s="146"/>
      <c r="AF15" s="146"/>
      <c r="AG15" s="146" t="s">
        <v>179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2" x14ac:dyDescent="0.2">
      <c r="A16" s="153"/>
      <c r="B16" s="154"/>
      <c r="C16" s="245" t="s">
        <v>187</v>
      </c>
      <c r="D16" s="246"/>
      <c r="E16" s="246"/>
      <c r="F16" s="246"/>
      <c r="G16" s="24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180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79" t="str">
        <f>C16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5">
        <v>5</v>
      </c>
      <c r="B17" s="166" t="s">
        <v>188</v>
      </c>
      <c r="C17" s="182" t="s">
        <v>189</v>
      </c>
      <c r="D17" s="167" t="s">
        <v>169</v>
      </c>
      <c r="E17" s="168">
        <v>1</v>
      </c>
      <c r="F17" s="169"/>
      <c r="G17" s="170">
        <f>ROUND(E17*F17,2)</f>
        <v>0</v>
      </c>
      <c r="H17" s="169"/>
      <c r="I17" s="170">
        <f>ROUND(E17*H17,2)</f>
        <v>0</v>
      </c>
      <c r="J17" s="169"/>
      <c r="K17" s="170">
        <f>ROUND(E17*J17,2)</f>
        <v>0</v>
      </c>
      <c r="L17" s="170">
        <v>21</v>
      </c>
      <c r="M17" s="170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70"/>
      <c r="S17" s="170" t="s">
        <v>177</v>
      </c>
      <c r="T17" s="171" t="s">
        <v>171</v>
      </c>
      <c r="U17" s="156">
        <v>0</v>
      </c>
      <c r="V17" s="156">
        <f>ROUND(E17*U17,2)</f>
        <v>0</v>
      </c>
      <c r="W17" s="156"/>
      <c r="X17" s="156" t="s">
        <v>178</v>
      </c>
      <c r="Y17" s="156" t="s">
        <v>173</v>
      </c>
      <c r="Z17" s="146"/>
      <c r="AA17" s="146"/>
      <c r="AB17" s="146"/>
      <c r="AC17" s="146"/>
      <c r="AD17" s="146"/>
      <c r="AE17" s="146"/>
      <c r="AF17" s="146"/>
      <c r="AG17" s="146" t="s">
        <v>179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33.75" outlineLevel="2" x14ac:dyDescent="0.2">
      <c r="A18" s="153"/>
      <c r="B18" s="154"/>
      <c r="C18" s="245" t="s">
        <v>190</v>
      </c>
      <c r="D18" s="246"/>
      <c r="E18" s="246"/>
      <c r="F18" s="246"/>
      <c r="G18" s="24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180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79" t="str">
        <f>C18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65">
        <v>6</v>
      </c>
      <c r="B19" s="166" t="s">
        <v>191</v>
      </c>
      <c r="C19" s="182" t="s">
        <v>192</v>
      </c>
      <c r="D19" s="167" t="s">
        <v>169</v>
      </c>
      <c r="E19" s="168">
        <v>1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70"/>
      <c r="S19" s="170" t="s">
        <v>177</v>
      </c>
      <c r="T19" s="171" t="s">
        <v>171</v>
      </c>
      <c r="U19" s="156">
        <v>0</v>
      </c>
      <c r="V19" s="156">
        <f>ROUND(E19*U19,2)</f>
        <v>0</v>
      </c>
      <c r="W19" s="156"/>
      <c r="X19" s="156" t="s">
        <v>178</v>
      </c>
      <c r="Y19" s="156" t="s">
        <v>173</v>
      </c>
      <c r="Z19" s="146"/>
      <c r="AA19" s="146"/>
      <c r="AB19" s="146"/>
      <c r="AC19" s="146"/>
      <c r="AD19" s="146"/>
      <c r="AE19" s="146"/>
      <c r="AF19" s="146"/>
      <c r="AG19" s="146" t="s">
        <v>179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2" x14ac:dyDescent="0.2">
      <c r="A20" s="153"/>
      <c r="B20" s="154"/>
      <c r="C20" s="245" t="s">
        <v>193</v>
      </c>
      <c r="D20" s="246"/>
      <c r="E20" s="246"/>
      <c r="F20" s="246"/>
      <c r="G20" s="24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180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79" t="str">
        <f>C20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65">
        <v>7</v>
      </c>
      <c r="B21" s="166" t="s">
        <v>194</v>
      </c>
      <c r="C21" s="182" t="s">
        <v>195</v>
      </c>
      <c r="D21" s="167" t="s">
        <v>169</v>
      </c>
      <c r="E21" s="168">
        <v>1</v>
      </c>
      <c r="F21" s="169"/>
      <c r="G21" s="170">
        <f>ROUND(E21*F21,2)</f>
        <v>0</v>
      </c>
      <c r="H21" s="169"/>
      <c r="I21" s="170">
        <f>ROUND(E21*H21,2)</f>
        <v>0</v>
      </c>
      <c r="J21" s="169"/>
      <c r="K21" s="170">
        <f>ROUND(E21*J21,2)</f>
        <v>0</v>
      </c>
      <c r="L21" s="170">
        <v>21</v>
      </c>
      <c r="M21" s="170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70"/>
      <c r="S21" s="170" t="s">
        <v>170</v>
      </c>
      <c r="T21" s="171" t="s">
        <v>171</v>
      </c>
      <c r="U21" s="156">
        <v>0</v>
      </c>
      <c r="V21" s="156">
        <f>ROUND(E21*U21,2)</f>
        <v>0</v>
      </c>
      <c r="W21" s="156"/>
      <c r="X21" s="156" t="s">
        <v>178</v>
      </c>
      <c r="Y21" s="156" t="s">
        <v>173</v>
      </c>
      <c r="Z21" s="146"/>
      <c r="AA21" s="146"/>
      <c r="AB21" s="146"/>
      <c r="AC21" s="146"/>
      <c r="AD21" s="146"/>
      <c r="AE21" s="146"/>
      <c r="AF21" s="146"/>
      <c r="AG21" s="146" t="s">
        <v>179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2" x14ac:dyDescent="0.2">
      <c r="A22" s="153"/>
      <c r="B22" s="154"/>
      <c r="C22" s="245" t="s">
        <v>196</v>
      </c>
      <c r="D22" s="246"/>
      <c r="E22" s="246"/>
      <c r="F22" s="246"/>
      <c r="G22" s="24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180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79" t="str">
        <f>C22</f>
        <v>Náklady zhotovitele, které vznikají v souvislosti se zajištěním požadavků objednatele na obvyklá zajištění závazku splnit dílo nebo některou ze smluvních povinností.</v>
      </c>
      <c r="BB22" s="146"/>
      <c r="BC22" s="146"/>
      <c r="BD22" s="146"/>
      <c r="BE22" s="146"/>
      <c r="BF22" s="146"/>
      <c r="BG22" s="146"/>
      <c r="BH22" s="146"/>
    </row>
    <row r="23" spans="1:60" x14ac:dyDescent="0.2">
      <c r="A23" s="158" t="s">
        <v>165</v>
      </c>
      <c r="B23" s="159" t="s">
        <v>137</v>
      </c>
      <c r="C23" s="180" t="s">
        <v>28</v>
      </c>
      <c r="D23" s="160"/>
      <c r="E23" s="161"/>
      <c r="F23" s="162"/>
      <c r="G23" s="162">
        <f>SUMIF(AG24:AG38,"&lt;&gt;NOR",G24:G38)</f>
        <v>0</v>
      </c>
      <c r="H23" s="162"/>
      <c r="I23" s="162">
        <f>SUM(I24:I38)</f>
        <v>0</v>
      </c>
      <c r="J23" s="162"/>
      <c r="K23" s="162">
        <f>SUM(K24:K38)</f>
        <v>0</v>
      </c>
      <c r="L23" s="162"/>
      <c r="M23" s="162">
        <f>SUM(M24:M38)</f>
        <v>0</v>
      </c>
      <c r="N23" s="161"/>
      <c r="O23" s="161">
        <f>SUM(O24:O38)</f>
        <v>0</v>
      </c>
      <c r="P23" s="161"/>
      <c r="Q23" s="161">
        <f>SUM(Q24:Q38)</f>
        <v>0</v>
      </c>
      <c r="R23" s="162"/>
      <c r="S23" s="162"/>
      <c r="T23" s="163"/>
      <c r="U23" s="157"/>
      <c r="V23" s="157">
        <f>SUM(V24:V38)</f>
        <v>0</v>
      </c>
      <c r="W23" s="157"/>
      <c r="X23" s="157"/>
      <c r="Y23" s="157"/>
      <c r="AG23" t="s">
        <v>166</v>
      </c>
    </row>
    <row r="24" spans="1:60" outlineLevel="1" x14ac:dyDescent="0.2">
      <c r="A24" s="165">
        <v>8</v>
      </c>
      <c r="B24" s="166" t="s">
        <v>197</v>
      </c>
      <c r="C24" s="182" t="s">
        <v>198</v>
      </c>
      <c r="D24" s="167" t="s">
        <v>169</v>
      </c>
      <c r="E24" s="168">
        <v>1</v>
      </c>
      <c r="F24" s="169"/>
      <c r="G24" s="170">
        <f>ROUND(E24*F24,2)</f>
        <v>0</v>
      </c>
      <c r="H24" s="169"/>
      <c r="I24" s="170">
        <f>ROUND(E24*H24,2)</f>
        <v>0</v>
      </c>
      <c r="J24" s="169"/>
      <c r="K24" s="170">
        <f>ROUND(E24*J24,2)</f>
        <v>0</v>
      </c>
      <c r="L24" s="170">
        <v>21</v>
      </c>
      <c r="M24" s="170">
        <f>G24*(1+L24/100)</f>
        <v>0</v>
      </c>
      <c r="N24" s="168">
        <v>0</v>
      </c>
      <c r="O24" s="168">
        <f>ROUND(E24*N24,2)</f>
        <v>0</v>
      </c>
      <c r="P24" s="168">
        <v>0</v>
      </c>
      <c r="Q24" s="168">
        <f>ROUND(E24*P24,2)</f>
        <v>0</v>
      </c>
      <c r="R24" s="170"/>
      <c r="S24" s="170" t="s">
        <v>177</v>
      </c>
      <c r="T24" s="171" t="s">
        <v>171</v>
      </c>
      <c r="U24" s="156">
        <v>0</v>
      </c>
      <c r="V24" s="156">
        <f>ROUND(E24*U24,2)</f>
        <v>0</v>
      </c>
      <c r="W24" s="156"/>
      <c r="X24" s="156" t="s">
        <v>178</v>
      </c>
      <c r="Y24" s="156" t="s">
        <v>173</v>
      </c>
      <c r="Z24" s="146"/>
      <c r="AA24" s="146"/>
      <c r="AB24" s="146"/>
      <c r="AC24" s="146"/>
      <c r="AD24" s="146"/>
      <c r="AE24" s="146"/>
      <c r="AF24" s="146"/>
      <c r="AG24" s="146" t="s">
        <v>179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45" outlineLevel="2" x14ac:dyDescent="0.2">
      <c r="A25" s="153"/>
      <c r="B25" s="154"/>
      <c r="C25" s="245" t="s">
        <v>199</v>
      </c>
      <c r="D25" s="246"/>
      <c r="E25" s="246"/>
      <c r="F25" s="246"/>
      <c r="G25" s="24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180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79" t="str">
        <f>C25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65">
        <v>9</v>
      </c>
      <c r="B26" s="166" t="s">
        <v>200</v>
      </c>
      <c r="C26" s="182" t="s">
        <v>201</v>
      </c>
      <c r="D26" s="167" t="s">
        <v>169</v>
      </c>
      <c r="E26" s="168">
        <v>1</v>
      </c>
      <c r="F26" s="169"/>
      <c r="G26" s="170">
        <f>ROUND(E26*F26,2)</f>
        <v>0</v>
      </c>
      <c r="H26" s="169"/>
      <c r="I26" s="170">
        <f>ROUND(E26*H26,2)</f>
        <v>0</v>
      </c>
      <c r="J26" s="169"/>
      <c r="K26" s="170">
        <f>ROUND(E26*J26,2)</f>
        <v>0</v>
      </c>
      <c r="L26" s="170">
        <v>21</v>
      </c>
      <c r="M26" s="170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70"/>
      <c r="S26" s="170" t="s">
        <v>177</v>
      </c>
      <c r="T26" s="171" t="s">
        <v>171</v>
      </c>
      <c r="U26" s="156">
        <v>0</v>
      </c>
      <c r="V26" s="156">
        <f>ROUND(E26*U26,2)</f>
        <v>0</v>
      </c>
      <c r="W26" s="156"/>
      <c r="X26" s="156" t="s">
        <v>178</v>
      </c>
      <c r="Y26" s="156" t="s">
        <v>173</v>
      </c>
      <c r="Z26" s="146"/>
      <c r="AA26" s="146"/>
      <c r="AB26" s="146"/>
      <c r="AC26" s="146"/>
      <c r="AD26" s="146"/>
      <c r="AE26" s="146"/>
      <c r="AF26" s="146"/>
      <c r="AG26" s="146" t="s">
        <v>179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2" x14ac:dyDescent="0.2">
      <c r="A27" s="153"/>
      <c r="B27" s="154"/>
      <c r="C27" s="245" t="s">
        <v>221</v>
      </c>
      <c r="D27" s="246"/>
      <c r="E27" s="246"/>
      <c r="F27" s="246"/>
      <c r="G27" s="24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180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79" t="str">
        <f>C27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247" t="s">
        <v>202</v>
      </c>
      <c r="D28" s="248"/>
      <c r="E28" s="248"/>
      <c r="F28" s="248"/>
      <c r="G28" s="248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180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65">
        <v>10</v>
      </c>
      <c r="B29" s="166" t="s">
        <v>203</v>
      </c>
      <c r="C29" s="182" t="s">
        <v>204</v>
      </c>
      <c r="D29" s="167" t="s">
        <v>169</v>
      </c>
      <c r="E29" s="168">
        <v>1</v>
      </c>
      <c r="F29" s="169"/>
      <c r="G29" s="170">
        <f>ROUND(E29*F29,2)</f>
        <v>0</v>
      </c>
      <c r="H29" s="169"/>
      <c r="I29" s="170">
        <f>ROUND(E29*H29,2)</f>
        <v>0</v>
      </c>
      <c r="J29" s="169"/>
      <c r="K29" s="170">
        <f>ROUND(E29*J29,2)</f>
        <v>0</v>
      </c>
      <c r="L29" s="170">
        <v>21</v>
      </c>
      <c r="M29" s="170">
        <f>G29*(1+L29/100)</f>
        <v>0</v>
      </c>
      <c r="N29" s="168">
        <v>0</v>
      </c>
      <c r="O29" s="168">
        <f>ROUND(E29*N29,2)</f>
        <v>0</v>
      </c>
      <c r="P29" s="168">
        <v>0</v>
      </c>
      <c r="Q29" s="168">
        <f>ROUND(E29*P29,2)</f>
        <v>0</v>
      </c>
      <c r="R29" s="170"/>
      <c r="S29" s="170" t="s">
        <v>177</v>
      </c>
      <c r="T29" s="171" t="s">
        <v>171</v>
      </c>
      <c r="U29" s="156">
        <v>0</v>
      </c>
      <c r="V29" s="156">
        <f>ROUND(E29*U29,2)</f>
        <v>0</v>
      </c>
      <c r="W29" s="156"/>
      <c r="X29" s="156" t="s">
        <v>178</v>
      </c>
      <c r="Y29" s="156" t="s">
        <v>173</v>
      </c>
      <c r="Z29" s="146"/>
      <c r="AA29" s="146"/>
      <c r="AB29" s="146"/>
      <c r="AC29" s="146"/>
      <c r="AD29" s="146"/>
      <c r="AE29" s="146"/>
      <c r="AF29" s="146"/>
      <c r="AG29" s="146" t="s">
        <v>179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33.75" outlineLevel="2" x14ac:dyDescent="0.2">
      <c r="A30" s="153"/>
      <c r="B30" s="154"/>
      <c r="C30" s="245" t="s">
        <v>205</v>
      </c>
      <c r="D30" s="246"/>
      <c r="E30" s="246"/>
      <c r="F30" s="246"/>
      <c r="G30" s="24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180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79" t="str">
        <f>C30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65">
        <v>11</v>
      </c>
      <c r="B31" s="166" t="s">
        <v>206</v>
      </c>
      <c r="C31" s="182" t="s">
        <v>207</v>
      </c>
      <c r="D31" s="167" t="s">
        <v>169</v>
      </c>
      <c r="E31" s="168">
        <v>1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/>
      <c r="S31" s="170" t="s">
        <v>177</v>
      </c>
      <c r="T31" s="171" t="s">
        <v>171</v>
      </c>
      <c r="U31" s="156">
        <v>0</v>
      </c>
      <c r="V31" s="156">
        <f>ROUND(E31*U31,2)</f>
        <v>0</v>
      </c>
      <c r="W31" s="156"/>
      <c r="X31" s="156" t="s">
        <v>178</v>
      </c>
      <c r="Y31" s="156" t="s">
        <v>173</v>
      </c>
      <c r="Z31" s="146"/>
      <c r="AA31" s="146"/>
      <c r="AB31" s="146"/>
      <c r="AC31" s="146"/>
      <c r="AD31" s="146"/>
      <c r="AE31" s="146"/>
      <c r="AF31" s="146"/>
      <c r="AG31" s="146" t="s">
        <v>179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33.75" outlineLevel="2" x14ac:dyDescent="0.2">
      <c r="A32" s="153"/>
      <c r="B32" s="154"/>
      <c r="C32" s="245" t="s">
        <v>208</v>
      </c>
      <c r="D32" s="246"/>
      <c r="E32" s="246"/>
      <c r="F32" s="246"/>
      <c r="G32" s="24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180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79" t="str">
        <f>C32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65">
        <v>12</v>
      </c>
      <c r="B33" s="166" t="s">
        <v>209</v>
      </c>
      <c r="C33" s="182" t="s">
        <v>210</v>
      </c>
      <c r="D33" s="167" t="s">
        <v>211</v>
      </c>
      <c r="E33" s="168">
        <v>1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70"/>
      <c r="S33" s="170" t="s">
        <v>177</v>
      </c>
      <c r="T33" s="171" t="s">
        <v>171</v>
      </c>
      <c r="U33" s="156">
        <v>0</v>
      </c>
      <c r="V33" s="156">
        <f>ROUND(E33*U33,2)</f>
        <v>0</v>
      </c>
      <c r="W33" s="156"/>
      <c r="X33" s="156" t="s">
        <v>178</v>
      </c>
      <c r="Y33" s="156" t="s">
        <v>173</v>
      </c>
      <c r="Z33" s="146"/>
      <c r="AA33" s="146"/>
      <c r="AB33" s="146"/>
      <c r="AC33" s="146"/>
      <c r="AD33" s="146"/>
      <c r="AE33" s="146"/>
      <c r="AF33" s="146"/>
      <c r="AG33" s="146" t="s">
        <v>179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245" t="s">
        <v>212</v>
      </c>
      <c r="D34" s="246"/>
      <c r="E34" s="246"/>
      <c r="F34" s="246"/>
      <c r="G34" s="24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180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79" t="str">
        <f>C34</f>
        <v>náklady spojené s provedením všech technickými normami předepsaných zkoušek a revizí stavebních konstrukcí nebo stavebních prací.</v>
      </c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65">
        <v>13</v>
      </c>
      <c r="B35" s="166" t="s">
        <v>213</v>
      </c>
      <c r="C35" s="182" t="s">
        <v>214</v>
      </c>
      <c r="D35" s="167" t="s">
        <v>169</v>
      </c>
      <c r="E35" s="168">
        <v>1</v>
      </c>
      <c r="F35" s="169"/>
      <c r="G35" s="170">
        <f>ROUND(E35*F35,2)</f>
        <v>0</v>
      </c>
      <c r="H35" s="169"/>
      <c r="I35" s="170">
        <f>ROUND(E35*H35,2)</f>
        <v>0</v>
      </c>
      <c r="J35" s="169"/>
      <c r="K35" s="170">
        <f>ROUND(E35*J35,2)</f>
        <v>0</v>
      </c>
      <c r="L35" s="170">
        <v>21</v>
      </c>
      <c r="M35" s="170">
        <f>G35*(1+L35/100)</f>
        <v>0</v>
      </c>
      <c r="N35" s="168">
        <v>0</v>
      </c>
      <c r="O35" s="168">
        <f>ROUND(E35*N35,2)</f>
        <v>0</v>
      </c>
      <c r="P35" s="168">
        <v>0</v>
      </c>
      <c r="Q35" s="168">
        <f>ROUND(E35*P35,2)</f>
        <v>0</v>
      </c>
      <c r="R35" s="170"/>
      <c r="S35" s="170" t="s">
        <v>177</v>
      </c>
      <c r="T35" s="171" t="s">
        <v>171</v>
      </c>
      <c r="U35" s="156">
        <v>0</v>
      </c>
      <c r="V35" s="156">
        <f>ROUND(E35*U35,2)</f>
        <v>0</v>
      </c>
      <c r="W35" s="156"/>
      <c r="X35" s="156" t="s">
        <v>178</v>
      </c>
      <c r="Y35" s="156" t="s">
        <v>173</v>
      </c>
      <c r="Z35" s="146"/>
      <c r="AA35" s="146"/>
      <c r="AB35" s="146"/>
      <c r="AC35" s="146"/>
      <c r="AD35" s="146"/>
      <c r="AE35" s="146"/>
      <c r="AF35" s="146"/>
      <c r="AG35" s="146" t="s">
        <v>179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245" t="s">
        <v>215</v>
      </c>
      <c r="D36" s="246"/>
      <c r="E36" s="246"/>
      <c r="F36" s="246"/>
      <c r="G36" s="24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180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79" t="str">
        <f>C36</f>
        <v>Náklady na vyhotovení dokumentace skutečného provedení stavby a její předání objednateli v požadované formě a požadovaném počtu.</v>
      </c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65">
        <v>14</v>
      </c>
      <c r="B37" s="166" t="s">
        <v>216</v>
      </c>
      <c r="C37" s="182" t="s">
        <v>217</v>
      </c>
      <c r="D37" s="167" t="s">
        <v>169</v>
      </c>
      <c r="E37" s="168">
        <v>1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70"/>
      <c r="S37" s="170" t="s">
        <v>177</v>
      </c>
      <c r="T37" s="171" t="s">
        <v>171</v>
      </c>
      <c r="U37" s="156">
        <v>0</v>
      </c>
      <c r="V37" s="156">
        <f>ROUND(E37*U37,2)</f>
        <v>0</v>
      </c>
      <c r="W37" s="156"/>
      <c r="X37" s="156" t="s">
        <v>178</v>
      </c>
      <c r="Y37" s="156" t="s">
        <v>173</v>
      </c>
      <c r="Z37" s="146"/>
      <c r="AA37" s="146"/>
      <c r="AB37" s="146"/>
      <c r="AC37" s="146"/>
      <c r="AD37" s="146"/>
      <c r="AE37" s="146"/>
      <c r="AF37" s="146"/>
      <c r="AG37" s="146" t="s">
        <v>179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245" t="s">
        <v>218</v>
      </c>
      <c r="D38" s="246"/>
      <c r="E38" s="246"/>
      <c r="F38" s="246"/>
      <c r="G38" s="24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180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79" t="str">
        <f>C38</f>
        <v>Náklady na provedení skutečného zaměření stavby v rozsahu nezbytném pro zápis změny do katastru nemovitostí.</v>
      </c>
      <c r="BB38" s="146"/>
      <c r="BC38" s="146"/>
      <c r="BD38" s="146"/>
      <c r="BE38" s="146"/>
      <c r="BF38" s="146"/>
      <c r="BG38" s="146"/>
      <c r="BH38" s="146"/>
    </row>
    <row r="39" spans="1:60" x14ac:dyDescent="0.2">
      <c r="A39" s="3"/>
      <c r="B39" s="4"/>
      <c r="C39" s="183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151</v>
      </c>
    </row>
    <row r="40" spans="1:60" x14ac:dyDescent="0.2">
      <c r="A40" s="149"/>
      <c r="B40" s="150" t="s">
        <v>29</v>
      </c>
      <c r="C40" s="184"/>
      <c r="D40" s="151"/>
      <c r="E40" s="152"/>
      <c r="F40" s="152"/>
      <c r="G40" s="164">
        <f>G8+G23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219</v>
      </c>
    </row>
    <row r="41" spans="1:60" x14ac:dyDescent="0.2">
      <c r="C41" s="185"/>
      <c r="D41" s="10"/>
      <c r="AG41" t="s">
        <v>222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pvjwp7hejywIg3DhE1M4MWp1HjLGpLA5XVICObOqTUitI44lpvjxcOhW2Vj6KnZ/Jeg1V8B5HYyRFn+9BLY+A==" saltValue="Wm0zZywCO+xYdrjFNHQXXg==" spinCount="100000" sheet="1" formatRows="0"/>
  <mergeCells count="19">
    <mergeCell ref="C25:G25"/>
    <mergeCell ref="A1:G1"/>
    <mergeCell ref="C2:G2"/>
    <mergeCell ref="C3:G3"/>
    <mergeCell ref="C4:G4"/>
    <mergeCell ref="C11:G11"/>
    <mergeCell ref="C12:G12"/>
    <mergeCell ref="C14:G14"/>
    <mergeCell ref="C16:G16"/>
    <mergeCell ref="C18:G18"/>
    <mergeCell ref="C20:G20"/>
    <mergeCell ref="C22:G22"/>
    <mergeCell ref="C38:G38"/>
    <mergeCell ref="C27:G27"/>
    <mergeCell ref="C28:G28"/>
    <mergeCell ref="C30:G30"/>
    <mergeCell ref="C32:G32"/>
    <mergeCell ref="C34:G34"/>
    <mergeCell ref="C36:G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9FC1-6501-43F3-BE23-6479F566495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138</v>
      </c>
      <c r="B1" s="249"/>
      <c r="C1" s="249"/>
      <c r="D1" s="249"/>
      <c r="E1" s="249"/>
      <c r="F1" s="249"/>
      <c r="G1" s="249"/>
      <c r="AG1" t="s">
        <v>139</v>
      </c>
    </row>
    <row r="2" spans="1:60" ht="25.15" customHeight="1" x14ac:dyDescent="0.2">
      <c r="A2" s="49" t="s">
        <v>7</v>
      </c>
      <c r="B2" s="48" t="s">
        <v>43</v>
      </c>
      <c r="C2" s="250" t="s">
        <v>44</v>
      </c>
      <c r="D2" s="251"/>
      <c r="E2" s="251"/>
      <c r="F2" s="251"/>
      <c r="G2" s="252"/>
      <c r="AG2" t="s">
        <v>140</v>
      </c>
    </row>
    <row r="3" spans="1:60" ht="25.15" customHeight="1" x14ac:dyDescent="0.2">
      <c r="A3" s="49" t="s">
        <v>8</v>
      </c>
      <c r="B3" s="48" t="s">
        <v>63</v>
      </c>
      <c r="C3" s="250" t="s">
        <v>64</v>
      </c>
      <c r="D3" s="251"/>
      <c r="E3" s="251"/>
      <c r="F3" s="251"/>
      <c r="G3" s="252"/>
      <c r="AC3" s="120" t="s">
        <v>140</v>
      </c>
      <c r="AG3" t="s">
        <v>141</v>
      </c>
    </row>
    <row r="4" spans="1:60" ht="25.15" customHeight="1" x14ac:dyDescent="0.2">
      <c r="A4" s="139" t="s">
        <v>9</v>
      </c>
      <c r="B4" s="140" t="s">
        <v>61</v>
      </c>
      <c r="C4" s="253" t="s">
        <v>65</v>
      </c>
      <c r="D4" s="254"/>
      <c r="E4" s="254"/>
      <c r="F4" s="254"/>
      <c r="G4" s="255"/>
      <c r="AG4" t="s">
        <v>142</v>
      </c>
    </row>
    <row r="5" spans="1:60" x14ac:dyDescent="0.2">
      <c r="D5" s="10"/>
    </row>
    <row r="6" spans="1:60" ht="38.25" x14ac:dyDescent="0.2">
      <c r="A6" s="142" t="s">
        <v>143</v>
      </c>
      <c r="B6" s="144" t="s">
        <v>144</v>
      </c>
      <c r="C6" s="144" t="s">
        <v>145</v>
      </c>
      <c r="D6" s="143" t="s">
        <v>146</v>
      </c>
      <c r="E6" s="142" t="s">
        <v>147</v>
      </c>
      <c r="F6" s="141" t="s">
        <v>148</v>
      </c>
      <c r="G6" s="142" t="s">
        <v>29</v>
      </c>
      <c r="H6" s="145" t="s">
        <v>30</v>
      </c>
      <c r="I6" s="145" t="s">
        <v>149</v>
      </c>
      <c r="J6" s="145" t="s">
        <v>31</v>
      </c>
      <c r="K6" s="145" t="s">
        <v>150</v>
      </c>
      <c r="L6" s="145" t="s">
        <v>151</v>
      </c>
      <c r="M6" s="145" t="s">
        <v>152</v>
      </c>
      <c r="N6" s="145" t="s">
        <v>153</v>
      </c>
      <c r="O6" s="145" t="s">
        <v>154</v>
      </c>
      <c r="P6" s="145" t="s">
        <v>155</v>
      </c>
      <c r="Q6" s="145" t="s">
        <v>156</v>
      </c>
      <c r="R6" s="145" t="s">
        <v>157</v>
      </c>
      <c r="S6" s="145" t="s">
        <v>158</v>
      </c>
      <c r="T6" s="145" t="s">
        <v>159</v>
      </c>
      <c r="U6" s="145" t="s">
        <v>160</v>
      </c>
      <c r="V6" s="145" t="s">
        <v>161</v>
      </c>
      <c r="W6" s="145" t="s">
        <v>162</v>
      </c>
      <c r="X6" s="145" t="s">
        <v>163</v>
      </c>
      <c r="Y6" s="145" t="s">
        <v>164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58" t="s">
        <v>165</v>
      </c>
      <c r="B8" s="159" t="s">
        <v>93</v>
      </c>
      <c r="C8" s="180" t="s">
        <v>94</v>
      </c>
      <c r="D8" s="160"/>
      <c r="E8" s="161"/>
      <c r="F8" s="162"/>
      <c r="G8" s="162">
        <f>SUMIF(AG9:AG18,"&lt;&gt;NOR",G9:G18)</f>
        <v>0</v>
      </c>
      <c r="H8" s="162"/>
      <c r="I8" s="162">
        <f>SUM(I9:I18)</f>
        <v>0</v>
      </c>
      <c r="J8" s="162"/>
      <c r="K8" s="162">
        <f>SUM(K9:K18)</f>
        <v>0</v>
      </c>
      <c r="L8" s="162"/>
      <c r="M8" s="162">
        <f>SUM(M9:M18)</f>
        <v>0</v>
      </c>
      <c r="N8" s="161"/>
      <c r="O8" s="161">
        <f>SUM(O9:O18)</f>
        <v>0</v>
      </c>
      <c r="P8" s="161"/>
      <c r="Q8" s="161">
        <f>SUM(Q9:Q18)</f>
        <v>0</v>
      </c>
      <c r="R8" s="162"/>
      <c r="S8" s="162"/>
      <c r="T8" s="163"/>
      <c r="U8" s="157"/>
      <c r="V8" s="157">
        <f>SUM(V9:V18)</f>
        <v>130.19</v>
      </c>
      <c r="W8" s="157"/>
      <c r="X8" s="157"/>
      <c r="Y8" s="157"/>
      <c r="AG8" t="s">
        <v>166</v>
      </c>
    </row>
    <row r="9" spans="1:60" outlineLevel="1" x14ac:dyDescent="0.2">
      <c r="A9" s="165">
        <v>1</v>
      </c>
      <c r="B9" s="166" t="s">
        <v>223</v>
      </c>
      <c r="C9" s="182" t="s">
        <v>224</v>
      </c>
      <c r="D9" s="167" t="s">
        <v>225</v>
      </c>
      <c r="E9" s="168">
        <v>522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 t="s">
        <v>226</v>
      </c>
      <c r="S9" s="170" t="s">
        <v>177</v>
      </c>
      <c r="T9" s="171" t="s">
        <v>177</v>
      </c>
      <c r="U9" s="156">
        <v>0.223</v>
      </c>
      <c r="V9" s="156">
        <f>ROUND(E9*U9,2)</f>
        <v>116.41</v>
      </c>
      <c r="W9" s="156"/>
      <c r="X9" s="156" t="s">
        <v>172</v>
      </c>
      <c r="Y9" s="156" t="s">
        <v>173</v>
      </c>
      <c r="Z9" s="146"/>
      <c r="AA9" s="146"/>
      <c r="AB9" s="146"/>
      <c r="AC9" s="146"/>
      <c r="AD9" s="146"/>
      <c r="AE9" s="146"/>
      <c r="AF9" s="146"/>
      <c r="AG9" s="146" t="s">
        <v>174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56" t="s">
        <v>227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228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9" t="str">
        <f>C10</f>
        <v>s přemístěním výkopku v příčných profilech na vzdálenost do 15 m nebo s naložením na dopravní prostředek.</v>
      </c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88" t="s">
        <v>229</v>
      </c>
      <c r="D11" s="186"/>
      <c r="E11" s="187">
        <v>810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230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88" t="s">
        <v>231</v>
      </c>
      <c r="D12" s="186"/>
      <c r="E12" s="187">
        <v>-162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230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88" t="s">
        <v>232</v>
      </c>
      <c r="D13" s="186"/>
      <c r="E13" s="187">
        <v>-243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230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88" t="s">
        <v>233</v>
      </c>
      <c r="D14" s="186"/>
      <c r="E14" s="187">
        <v>90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230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88" t="s">
        <v>234</v>
      </c>
      <c r="D15" s="186"/>
      <c r="E15" s="187">
        <v>27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230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5">
        <v>2</v>
      </c>
      <c r="B16" s="166" t="s">
        <v>235</v>
      </c>
      <c r="C16" s="182" t="s">
        <v>236</v>
      </c>
      <c r="D16" s="167" t="s">
        <v>225</v>
      </c>
      <c r="E16" s="168">
        <v>156.6</v>
      </c>
      <c r="F16" s="169"/>
      <c r="G16" s="170">
        <f>ROUND(E16*F16,2)</f>
        <v>0</v>
      </c>
      <c r="H16" s="169"/>
      <c r="I16" s="170">
        <f>ROUND(E16*H16,2)</f>
        <v>0</v>
      </c>
      <c r="J16" s="169"/>
      <c r="K16" s="170">
        <f>ROUND(E16*J16,2)</f>
        <v>0</v>
      </c>
      <c r="L16" s="170">
        <v>21</v>
      </c>
      <c r="M16" s="170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70" t="s">
        <v>226</v>
      </c>
      <c r="S16" s="170" t="s">
        <v>177</v>
      </c>
      <c r="T16" s="171" t="s">
        <v>177</v>
      </c>
      <c r="U16" s="156">
        <v>8.7999999999999995E-2</v>
      </c>
      <c r="V16" s="156">
        <f>ROUND(E16*U16,2)</f>
        <v>13.78</v>
      </c>
      <c r="W16" s="156"/>
      <c r="X16" s="156" t="s">
        <v>172</v>
      </c>
      <c r="Y16" s="156" t="s">
        <v>173</v>
      </c>
      <c r="Z16" s="146"/>
      <c r="AA16" s="146"/>
      <c r="AB16" s="146"/>
      <c r="AC16" s="146"/>
      <c r="AD16" s="146"/>
      <c r="AE16" s="146"/>
      <c r="AF16" s="146"/>
      <c r="AG16" s="146" t="s">
        <v>174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256" t="s">
        <v>227</v>
      </c>
      <c r="D17" s="257"/>
      <c r="E17" s="257"/>
      <c r="F17" s="257"/>
      <c r="G17" s="257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228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79" t="str">
        <f>C17</f>
        <v>s přemístěním výkopku v příčných profilech na vzdálenost do 15 m nebo s naložením na dopravní prostředek.</v>
      </c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188" t="s">
        <v>237</v>
      </c>
      <c r="D18" s="186"/>
      <c r="E18" s="187">
        <v>156.6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230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">
      <c r="A19" s="158" t="s">
        <v>165</v>
      </c>
      <c r="B19" s="159" t="s">
        <v>95</v>
      </c>
      <c r="C19" s="180" t="s">
        <v>96</v>
      </c>
      <c r="D19" s="160"/>
      <c r="E19" s="161"/>
      <c r="F19" s="162"/>
      <c r="G19" s="162">
        <f>SUMIF(AG20:AG23,"&lt;&gt;NOR",G20:G23)</f>
        <v>0</v>
      </c>
      <c r="H19" s="162"/>
      <c r="I19" s="162">
        <f>SUM(I20:I23)</f>
        <v>0</v>
      </c>
      <c r="J19" s="162"/>
      <c r="K19" s="162">
        <f>SUM(K20:K23)</f>
        <v>0</v>
      </c>
      <c r="L19" s="162"/>
      <c r="M19" s="162">
        <f>SUM(M20:M23)</f>
        <v>0</v>
      </c>
      <c r="N19" s="161"/>
      <c r="O19" s="161">
        <f>SUM(O20:O23)</f>
        <v>0</v>
      </c>
      <c r="P19" s="161"/>
      <c r="Q19" s="161">
        <f>SUM(Q20:Q23)</f>
        <v>994.95</v>
      </c>
      <c r="R19" s="162"/>
      <c r="S19" s="162"/>
      <c r="T19" s="163"/>
      <c r="U19" s="157"/>
      <c r="V19" s="157">
        <f>SUM(V20:V23)</f>
        <v>257.96000000000004</v>
      </c>
      <c r="W19" s="157"/>
      <c r="X19" s="157"/>
      <c r="Y19" s="157"/>
      <c r="AG19" t="s">
        <v>166</v>
      </c>
    </row>
    <row r="20" spans="1:60" ht="22.5" outlineLevel="1" x14ac:dyDescent="0.2">
      <c r="A20" s="172">
        <v>3</v>
      </c>
      <c r="B20" s="173" t="s">
        <v>238</v>
      </c>
      <c r="C20" s="181" t="s">
        <v>239</v>
      </c>
      <c r="D20" s="174" t="s">
        <v>240</v>
      </c>
      <c r="E20" s="175">
        <v>1620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0.33</v>
      </c>
      <c r="Q20" s="175">
        <f>ROUND(E20*P20,2)</f>
        <v>534.6</v>
      </c>
      <c r="R20" s="177" t="s">
        <v>241</v>
      </c>
      <c r="S20" s="177" t="s">
        <v>177</v>
      </c>
      <c r="T20" s="178" t="s">
        <v>177</v>
      </c>
      <c r="U20" s="156">
        <v>0.06</v>
      </c>
      <c r="V20" s="156">
        <f>ROUND(E20*U20,2)</f>
        <v>97.2</v>
      </c>
      <c r="W20" s="156"/>
      <c r="X20" s="156" t="s">
        <v>172</v>
      </c>
      <c r="Y20" s="156" t="s">
        <v>173</v>
      </c>
      <c r="Z20" s="146"/>
      <c r="AA20" s="146"/>
      <c r="AB20" s="146"/>
      <c r="AC20" s="146"/>
      <c r="AD20" s="146"/>
      <c r="AE20" s="146"/>
      <c r="AF20" s="146"/>
      <c r="AG20" s="146" t="s">
        <v>174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72">
        <v>4</v>
      </c>
      <c r="B21" s="173" t="s">
        <v>242</v>
      </c>
      <c r="C21" s="181" t="s">
        <v>243</v>
      </c>
      <c r="D21" s="174" t="s">
        <v>240</v>
      </c>
      <c r="E21" s="175">
        <v>1620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0.22</v>
      </c>
      <c r="Q21" s="175">
        <f>ROUND(E21*P21,2)</f>
        <v>356.4</v>
      </c>
      <c r="R21" s="177" t="s">
        <v>241</v>
      </c>
      <c r="S21" s="177" t="s">
        <v>177</v>
      </c>
      <c r="T21" s="178" t="s">
        <v>177</v>
      </c>
      <c r="U21" s="156">
        <v>7.0000000000000007E-2</v>
      </c>
      <c r="V21" s="156">
        <f>ROUND(E21*U21,2)</f>
        <v>113.4</v>
      </c>
      <c r="W21" s="156"/>
      <c r="X21" s="156" t="s">
        <v>172</v>
      </c>
      <c r="Y21" s="156" t="s">
        <v>173</v>
      </c>
      <c r="Z21" s="146"/>
      <c r="AA21" s="146"/>
      <c r="AB21" s="146"/>
      <c r="AC21" s="146"/>
      <c r="AD21" s="146"/>
      <c r="AE21" s="146"/>
      <c r="AF21" s="146"/>
      <c r="AG21" s="146" t="s">
        <v>174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65">
        <v>5</v>
      </c>
      <c r="B22" s="166" t="s">
        <v>244</v>
      </c>
      <c r="C22" s="182" t="s">
        <v>245</v>
      </c>
      <c r="D22" s="167" t="s">
        <v>246</v>
      </c>
      <c r="E22" s="168">
        <v>385</v>
      </c>
      <c r="F22" s="169"/>
      <c r="G22" s="170">
        <f>ROUND(E22*F22,2)</f>
        <v>0</v>
      </c>
      <c r="H22" s="169"/>
      <c r="I22" s="170">
        <f>ROUND(E22*H22,2)</f>
        <v>0</v>
      </c>
      <c r="J22" s="169"/>
      <c r="K22" s="170">
        <f>ROUND(E22*J22,2)</f>
        <v>0</v>
      </c>
      <c r="L22" s="170">
        <v>21</v>
      </c>
      <c r="M22" s="170">
        <f>G22*(1+L22/100)</f>
        <v>0</v>
      </c>
      <c r="N22" s="168">
        <v>0</v>
      </c>
      <c r="O22" s="168">
        <f>ROUND(E22*N22,2)</f>
        <v>0</v>
      </c>
      <c r="P22" s="168">
        <v>0.27</v>
      </c>
      <c r="Q22" s="168">
        <f>ROUND(E22*P22,2)</f>
        <v>103.95</v>
      </c>
      <c r="R22" s="170" t="s">
        <v>241</v>
      </c>
      <c r="S22" s="170" t="s">
        <v>177</v>
      </c>
      <c r="T22" s="171" t="s">
        <v>177</v>
      </c>
      <c r="U22" s="156">
        <v>0.123</v>
      </c>
      <c r="V22" s="156">
        <f>ROUND(E22*U22,2)</f>
        <v>47.36</v>
      </c>
      <c r="W22" s="156"/>
      <c r="X22" s="156" t="s">
        <v>172</v>
      </c>
      <c r="Y22" s="156" t="s">
        <v>173</v>
      </c>
      <c r="Z22" s="146"/>
      <c r="AA22" s="146"/>
      <c r="AB22" s="146"/>
      <c r="AC22" s="146"/>
      <c r="AD22" s="146"/>
      <c r="AE22" s="146"/>
      <c r="AF22" s="146"/>
      <c r="AG22" s="146" t="s">
        <v>174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256" t="s">
        <v>247</v>
      </c>
      <c r="D23" s="257"/>
      <c r="E23" s="257"/>
      <c r="F23" s="257"/>
      <c r="G23" s="257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228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79" t="str">
        <f>C23</f>
        <v>s vybouráním lože, s přemístěním hmot na skládku na vzdálenost do 3 m nebo naložením na dopravní prostředek</v>
      </c>
      <c r="BB23" s="146"/>
      <c r="BC23" s="146"/>
      <c r="BD23" s="146"/>
      <c r="BE23" s="146"/>
      <c r="BF23" s="146"/>
      <c r="BG23" s="146"/>
      <c r="BH23" s="146"/>
    </row>
    <row r="24" spans="1:60" x14ac:dyDescent="0.2">
      <c r="A24" s="158" t="s">
        <v>165</v>
      </c>
      <c r="B24" s="159" t="s">
        <v>97</v>
      </c>
      <c r="C24" s="180" t="s">
        <v>98</v>
      </c>
      <c r="D24" s="160"/>
      <c r="E24" s="161"/>
      <c r="F24" s="162"/>
      <c r="G24" s="162">
        <f>SUMIF(AG25:AG27,"&lt;&gt;NOR",G25:G27)</f>
        <v>0</v>
      </c>
      <c r="H24" s="162"/>
      <c r="I24" s="162">
        <f>SUM(I25:I27)</f>
        <v>0</v>
      </c>
      <c r="J24" s="162"/>
      <c r="K24" s="162">
        <f>SUM(K25:K27)</f>
        <v>0</v>
      </c>
      <c r="L24" s="162"/>
      <c r="M24" s="162">
        <f>SUM(M25:M27)</f>
        <v>0</v>
      </c>
      <c r="N24" s="161"/>
      <c r="O24" s="161">
        <f>SUM(O25:O27)</f>
        <v>0</v>
      </c>
      <c r="P24" s="161"/>
      <c r="Q24" s="161">
        <f>SUM(Q25:Q27)</f>
        <v>0</v>
      </c>
      <c r="R24" s="162"/>
      <c r="S24" s="162"/>
      <c r="T24" s="163"/>
      <c r="U24" s="157"/>
      <c r="V24" s="157">
        <f>SUM(V25:V27)</f>
        <v>11.5</v>
      </c>
      <c r="W24" s="157"/>
      <c r="X24" s="157"/>
      <c r="Y24" s="157"/>
      <c r="AG24" t="s">
        <v>166</v>
      </c>
    </row>
    <row r="25" spans="1:60" outlineLevel="1" x14ac:dyDescent="0.2">
      <c r="A25" s="165">
        <v>6</v>
      </c>
      <c r="B25" s="166" t="s">
        <v>248</v>
      </c>
      <c r="C25" s="182" t="s">
        <v>249</v>
      </c>
      <c r="D25" s="167" t="s">
        <v>225</v>
      </c>
      <c r="E25" s="168">
        <v>31.5</v>
      </c>
      <c r="F25" s="169"/>
      <c r="G25" s="170">
        <f>ROUND(E25*F25,2)</f>
        <v>0</v>
      </c>
      <c r="H25" s="169"/>
      <c r="I25" s="170">
        <f>ROUND(E25*H25,2)</f>
        <v>0</v>
      </c>
      <c r="J25" s="169"/>
      <c r="K25" s="170">
        <f>ROUND(E25*J25,2)</f>
        <v>0</v>
      </c>
      <c r="L25" s="170">
        <v>21</v>
      </c>
      <c r="M25" s="170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70" t="s">
        <v>226</v>
      </c>
      <c r="S25" s="170" t="s">
        <v>177</v>
      </c>
      <c r="T25" s="171" t="s">
        <v>177</v>
      </c>
      <c r="U25" s="156">
        <v>0.36499999999999999</v>
      </c>
      <c r="V25" s="156">
        <f>ROUND(E25*U25,2)</f>
        <v>11.5</v>
      </c>
      <c r="W25" s="156"/>
      <c r="X25" s="156" t="s">
        <v>172</v>
      </c>
      <c r="Y25" s="156" t="s">
        <v>173</v>
      </c>
      <c r="Z25" s="146"/>
      <c r="AA25" s="146"/>
      <c r="AB25" s="146"/>
      <c r="AC25" s="146"/>
      <c r="AD25" s="146"/>
      <c r="AE25" s="146"/>
      <c r="AF25" s="146"/>
      <c r="AG25" s="146" t="s">
        <v>174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2" x14ac:dyDescent="0.2">
      <c r="A26" s="153"/>
      <c r="B26" s="154"/>
      <c r="C26" s="256" t="s">
        <v>250</v>
      </c>
      <c r="D26" s="257"/>
      <c r="E26" s="257"/>
      <c r="F26" s="257"/>
      <c r="G26" s="257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228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9" t="str">
        <f>C26</f>
        <v>zapažených i nezapažených s urovnáním dna do předepsaného profilu a spádu, s přehozením výkopku na přilehlém terénu na vzdálenost do 3 m od podélné osy rýhy nebo s naložením výkopku na dopravní prostředek.</v>
      </c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188" t="s">
        <v>251</v>
      </c>
      <c r="D27" s="186"/>
      <c r="E27" s="187">
        <v>31.5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230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">
      <c r="A28" s="158" t="s">
        <v>165</v>
      </c>
      <c r="B28" s="159" t="s">
        <v>99</v>
      </c>
      <c r="C28" s="180" t="s">
        <v>100</v>
      </c>
      <c r="D28" s="160"/>
      <c r="E28" s="161"/>
      <c r="F28" s="162"/>
      <c r="G28" s="162">
        <f>SUMIF(AG29:AG34,"&lt;&gt;NOR",G29:G34)</f>
        <v>0</v>
      </c>
      <c r="H28" s="162"/>
      <c r="I28" s="162">
        <f>SUM(I29:I34)</f>
        <v>0</v>
      </c>
      <c r="J28" s="162"/>
      <c r="K28" s="162">
        <f>SUM(K29:K34)</f>
        <v>0</v>
      </c>
      <c r="L28" s="162"/>
      <c r="M28" s="162">
        <f>SUM(M29:M34)</f>
        <v>0</v>
      </c>
      <c r="N28" s="161"/>
      <c r="O28" s="161">
        <f>SUM(O29:O34)</f>
        <v>0</v>
      </c>
      <c r="P28" s="161"/>
      <c r="Q28" s="161">
        <f>SUM(Q29:Q34)</f>
        <v>0</v>
      </c>
      <c r="R28" s="162"/>
      <c r="S28" s="162"/>
      <c r="T28" s="163"/>
      <c r="U28" s="157"/>
      <c r="V28" s="157">
        <f>SUM(V29:V34)</f>
        <v>5.22</v>
      </c>
      <c r="W28" s="157"/>
      <c r="X28" s="157"/>
      <c r="Y28" s="157"/>
      <c r="AG28" t="s">
        <v>166</v>
      </c>
    </row>
    <row r="29" spans="1:60" ht="22.5" outlineLevel="1" x14ac:dyDescent="0.2">
      <c r="A29" s="165">
        <v>7</v>
      </c>
      <c r="B29" s="166" t="s">
        <v>252</v>
      </c>
      <c r="C29" s="182" t="s">
        <v>253</v>
      </c>
      <c r="D29" s="167" t="s">
        <v>225</v>
      </c>
      <c r="E29" s="168">
        <v>522</v>
      </c>
      <c r="F29" s="169"/>
      <c r="G29" s="170">
        <f>ROUND(E29*F29,2)</f>
        <v>0</v>
      </c>
      <c r="H29" s="169"/>
      <c r="I29" s="170">
        <f>ROUND(E29*H29,2)</f>
        <v>0</v>
      </c>
      <c r="J29" s="169"/>
      <c r="K29" s="170">
        <f>ROUND(E29*J29,2)</f>
        <v>0</v>
      </c>
      <c r="L29" s="170">
        <v>21</v>
      </c>
      <c r="M29" s="170">
        <f>G29*(1+L29/100)</f>
        <v>0</v>
      </c>
      <c r="N29" s="168">
        <v>0</v>
      </c>
      <c r="O29" s="168">
        <f>ROUND(E29*N29,2)</f>
        <v>0</v>
      </c>
      <c r="P29" s="168">
        <v>0</v>
      </c>
      <c r="Q29" s="168">
        <f>ROUND(E29*P29,2)</f>
        <v>0</v>
      </c>
      <c r="R29" s="170" t="s">
        <v>226</v>
      </c>
      <c r="S29" s="170" t="s">
        <v>177</v>
      </c>
      <c r="T29" s="171" t="s">
        <v>177</v>
      </c>
      <c r="U29" s="156">
        <v>0.01</v>
      </c>
      <c r="V29" s="156">
        <f>ROUND(E29*U29,2)</f>
        <v>5.22</v>
      </c>
      <c r="W29" s="156"/>
      <c r="X29" s="156" t="s">
        <v>172</v>
      </c>
      <c r="Y29" s="156" t="s">
        <v>173</v>
      </c>
      <c r="Z29" s="146"/>
      <c r="AA29" s="146"/>
      <c r="AB29" s="146"/>
      <c r="AC29" s="146"/>
      <c r="AD29" s="146"/>
      <c r="AE29" s="146"/>
      <c r="AF29" s="146"/>
      <c r="AG29" s="146" t="s">
        <v>174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256" t="s">
        <v>254</v>
      </c>
      <c r="D30" s="257"/>
      <c r="E30" s="257"/>
      <c r="F30" s="257"/>
      <c r="G30" s="257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228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65">
        <v>8</v>
      </c>
      <c r="B31" s="166" t="s">
        <v>255</v>
      </c>
      <c r="C31" s="182" t="s">
        <v>256</v>
      </c>
      <c r="D31" s="167" t="s">
        <v>225</v>
      </c>
      <c r="E31" s="168">
        <v>3132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 t="s">
        <v>226</v>
      </c>
      <c r="S31" s="170" t="s">
        <v>177</v>
      </c>
      <c r="T31" s="171" t="s">
        <v>177</v>
      </c>
      <c r="U31" s="156">
        <v>0</v>
      </c>
      <c r="V31" s="156">
        <f>ROUND(E31*U31,2)</f>
        <v>0</v>
      </c>
      <c r="W31" s="156"/>
      <c r="X31" s="156" t="s">
        <v>172</v>
      </c>
      <c r="Y31" s="156" t="s">
        <v>173</v>
      </c>
      <c r="Z31" s="146"/>
      <c r="AA31" s="146"/>
      <c r="AB31" s="146"/>
      <c r="AC31" s="146"/>
      <c r="AD31" s="146"/>
      <c r="AE31" s="146"/>
      <c r="AF31" s="146"/>
      <c r="AG31" s="146" t="s">
        <v>174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256" t="s">
        <v>254</v>
      </c>
      <c r="D32" s="257"/>
      <c r="E32" s="257"/>
      <c r="F32" s="257"/>
      <c r="G32" s="257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228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188" t="s">
        <v>257</v>
      </c>
      <c r="D33" s="186"/>
      <c r="E33" s="187">
        <v>3132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230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2">
        <v>9</v>
      </c>
      <c r="B34" s="173" t="s">
        <v>258</v>
      </c>
      <c r="C34" s="181" t="s">
        <v>259</v>
      </c>
      <c r="D34" s="174" t="s">
        <v>225</v>
      </c>
      <c r="E34" s="175">
        <v>522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 t="s">
        <v>226</v>
      </c>
      <c r="S34" s="177" t="s">
        <v>177</v>
      </c>
      <c r="T34" s="178" t="s">
        <v>177</v>
      </c>
      <c r="U34" s="156">
        <v>0</v>
      </c>
      <c r="V34" s="156">
        <f>ROUND(E34*U34,2)</f>
        <v>0</v>
      </c>
      <c r="W34" s="156"/>
      <c r="X34" s="156" t="s">
        <v>172</v>
      </c>
      <c r="Y34" s="156" t="s">
        <v>173</v>
      </c>
      <c r="Z34" s="146"/>
      <c r="AA34" s="146"/>
      <c r="AB34" s="146"/>
      <c r="AC34" s="146"/>
      <c r="AD34" s="146"/>
      <c r="AE34" s="146"/>
      <c r="AF34" s="146"/>
      <c r="AG34" s="146" t="s">
        <v>174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x14ac:dyDescent="0.2">
      <c r="A35" s="158" t="s">
        <v>165</v>
      </c>
      <c r="B35" s="159" t="s">
        <v>103</v>
      </c>
      <c r="C35" s="180" t="s">
        <v>104</v>
      </c>
      <c r="D35" s="160"/>
      <c r="E35" s="161"/>
      <c r="F35" s="162"/>
      <c r="G35" s="162">
        <f>SUMIF(AG36:AG38,"&lt;&gt;NOR",G36:G38)</f>
        <v>0</v>
      </c>
      <c r="H35" s="162"/>
      <c r="I35" s="162">
        <f>SUM(I36:I38)</f>
        <v>0</v>
      </c>
      <c r="J35" s="162"/>
      <c r="K35" s="162">
        <f>SUM(K36:K38)</f>
        <v>0</v>
      </c>
      <c r="L35" s="162"/>
      <c r="M35" s="162">
        <f>SUM(M36:M38)</f>
        <v>0</v>
      </c>
      <c r="N35" s="161"/>
      <c r="O35" s="161">
        <f>SUM(O36:O38)</f>
        <v>0</v>
      </c>
      <c r="P35" s="161"/>
      <c r="Q35" s="161">
        <f>SUM(Q36:Q38)</f>
        <v>0</v>
      </c>
      <c r="R35" s="162"/>
      <c r="S35" s="162"/>
      <c r="T35" s="163"/>
      <c r="U35" s="157"/>
      <c r="V35" s="157">
        <f>SUM(V36:V38)</f>
        <v>31.88</v>
      </c>
      <c r="W35" s="157"/>
      <c r="X35" s="157"/>
      <c r="Y35" s="157"/>
      <c r="AG35" t="s">
        <v>166</v>
      </c>
    </row>
    <row r="36" spans="1:60" outlineLevel="1" x14ac:dyDescent="0.2">
      <c r="A36" s="165">
        <v>10</v>
      </c>
      <c r="B36" s="166" t="s">
        <v>260</v>
      </c>
      <c r="C36" s="182" t="s">
        <v>261</v>
      </c>
      <c r="D36" s="167" t="s">
        <v>240</v>
      </c>
      <c r="E36" s="168">
        <v>1771</v>
      </c>
      <c r="F36" s="169"/>
      <c r="G36" s="170">
        <f>ROUND(E36*F36,2)</f>
        <v>0</v>
      </c>
      <c r="H36" s="169"/>
      <c r="I36" s="170">
        <f>ROUND(E36*H36,2)</f>
        <v>0</v>
      </c>
      <c r="J36" s="169"/>
      <c r="K36" s="170">
        <f>ROUND(E36*J36,2)</f>
        <v>0</v>
      </c>
      <c r="L36" s="170">
        <v>21</v>
      </c>
      <c r="M36" s="170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70" t="s">
        <v>226</v>
      </c>
      <c r="S36" s="170" t="s">
        <v>177</v>
      </c>
      <c r="T36" s="171" t="s">
        <v>177</v>
      </c>
      <c r="U36" s="156">
        <v>1.7999999999999999E-2</v>
      </c>
      <c r="V36" s="156">
        <f>ROUND(E36*U36,2)</f>
        <v>31.88</v>
      </c>
      <c r="W36" s="156"/>
      <c r="X36" s="156" t="s">
        <v>172</v>
      </c>
      <c r="Y36" s="156" t="s">
        <v>173</v>
      </c>
      <c r="Z36" s="146"/>
      <c r="AA36" s="146"/>
      <c r="AB36" s="146"/>
      <c r="AC36" s="146"/>
      <c r="AD36" s="146"/>
      <c r="AE36" s="146"/>
      <c r="AF36" s="146"/>
      <c r="AG36" s="146" t="s">
        <v>174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256" t="s">
        <v>262</v>
      </c>
      <c r="D37" s="257"/>
      <c r="E37" s="257"/>
      <c r="F37" s="257"/>
      <c r="G37" s="257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228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88" t="s">
        <v>263</v>
      </c>
      <c r="D38" s="186"/>
      <c r="E38" s="187">
        <v>1771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230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x14ac:dyDescent="0.2">
      <c r="A39" s="158" t="s">
        <v>165</v>
      </c>
      <c r="B39" s="159" t="s">
        <v>105</v>
      </c>
      <c r="C39" s="180" t="s">
        <v>106</v>
      </c>
      <c r="D39" s="160"/>
      <c r="E39" s="161"/>
      <c r="F39" s="162"/>
      <c r="G39" s="162">
        <f>SUMIF(AG40:AG50,"&lt;&gt;NOR",G40:G50)</f>
        <v>0</v>
      </c>
      <c r="H39" s="162"/>
      <c r="I39" s="162">
        <f>SUM(I40:I50)</f>
        <v>0</v>
      </c>
      <c r="J39" s="162"/>
      <c r="K39" s="162">
        <f>SUM(K40:K50)</f>
        <v>0</v>
      </c>
      <c r="L39" s="162"/>
      <c r="M39" s="162">
        <f>SUM(M40:M50)</f>
        <v>0</v>
      </c>
      <c r="N39" s="161"/>
      <c r="O39" s="161">
        <f>SUM(O40:O50)</f>
        <v>47.94</v>
      </c>
      <c r="P39" s="161"/>
      <c r="Q39" s="161">
        <f>SUM(Q40:Q50)</f>
        <v>0</v>
      </c>
      <c r="R39" s="162"/>
      <c r="S39" s="162"/>
      <c r="T39" s="163"/>
      <c r="U39" s="157"/>
      <c r="V39" s="157">
        <f>SUM(V40:V50)</f>
        <v>58.910000000000004</v>
      </c>
      <c r="W39" s="157"/>
      <c r="X39" s="157"/>
      <c r="Y39" s="157"/>
      <c r="AG39" t="s">
        <v>166</v>
      </c>
    </row>
    <row r="40" spans="1:60" outlineLevel="1" x14ac:dyDescent="0.2">
      <c r="A40" s="165">
        <v>11</v>
      </c>
      <c r="B40" s="166" t="s">
        <v>264</v>
      </c>
      <c r="C40" s="182" t="s">
        <v>265</v>
      </c>
      <c r="D40" s="167" t="s">
        <v>240</v>
      </c>
      <c r="E40" s="168">
        <v>297.5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68">
        <v>1.8000000000000001E-4</v>
      </c>
      <c r="O40" s="168">
        <f>ROUND(E40*N40,2)</f>
        <v>0.05</v>
      </c>
      <c r="P40" s="168">
        <v>0</v>
      </c>
      <c r="Q40" s="168">
        <f>ROUND(E40*P40,2)</f>
        <v>0</v>
      </c>
      <c r="R40" s="170" t="s">
        <v>266</v>
      </c>
      <c r="S40" s="170" t="s">
        <v>177</v>
      </c>
      <c r="T40" s="171" t="s">
        <v>177</v>
      </c>
      <c r="U40" s="156">
        <v>7.4999999999999997E-2</v>
      </c>
      <c r="V40" s="156">
        <f>ROUND(E40*U40,2)</f>
        <v>22.31</v>
      </c>
      <c r="W40" s="156"/>
      <c r="X40" s="156" t="s">
        <v>172</v>
      </c>
      <c r="Y40" s="156" t="s">
        <v>173</v>
      </c>
      <c r="Z40" s="146"/>
      <c r="AA40" s="146"/>
      <c r="AB40" s="146"/>
      <c r="AC40" s="146"/>
      <c r="AD40" s="146"/>
      <c r="AE40" s="146"/>
      <c r="AF40" s="146"/>
      <c r="AG40" s="146" t="s">
        <v>174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 x14ac:dyDescent="0.2">
      <c r="A41" s="153"/>
      <c r="B41" s="154"/>
      <c r="C41" s="256" t="s">
        <v>267</v>
      </c>
      <c r="D41" s="257"/>
      <c r="E41" s="257"/>
      <c r="F41" s="257"/>
      <c r="G41" s="257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228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88" t="s">
        <v>268</v>
      </c>
      <c r="D42" s="186"/>
      <c r="E42" s="187">
        <v>297.5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230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65">
        <v>12</v>
      </c>
      <c r="B43" s="166" t="s">
        <v>269</v>
      </c>
      <c r="C43" s="182" t="s">
        <v>270</v>
      </c>
      <c r="D43" s="167" t="s">
        <v>225</v>
      </c>
      <c r="E43" s="168">
        <v>28.652429999999999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68">
        <v>1.665</v>
      </c>
      <c r="O43" s="168">
        <f>ROUND(E43*N43,2)</f>
        <v>47.71</v>
      </c>
      <c r="P43" s="168">
        <v>0</v>
      </c>
      <c r="Q43" s="168">
        <f>ROUND(E43*P43,2)</f>
        <v>0</v>
      </c>
      <c r="R43" s="170" t="s">
        <v>266</v>
      </c>
      <c r="S43" s="170" t="s">
        <v>271</v>
      </c>
      <c r="T43" s="171" t="s">
        <v>271</v>
      </c>
      <c r="U43" s="156">
        <v>0.92</v>
      </c>
      <c r="V43" s="156">
        <f>ROUND(E43*U43,2)</f>
        <v>26.36</v>
      </c>
      <c r="W43" s="156"/>
      <c r="X43" s="156" t="s">
        <v>172</v>
      </c>
      <c r="Y43" s="156" t="s">
        <v>173</v>
      </c>
      <c r="Z43" s="146"/>
      <c r="AA43" s="146"/>
      <c r="AB43" s="146"/>
      <c r="AC43" s="146"/>
      <c r="AD43" s="146"/>
      <c r="AE43" s="146"/>
      <c r="AF43" s="146"/>
      <c r="AG43" s="146" t="s">
        <v>174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256" t="s">
        <v>272</v>
      </c>
      <c r="D44" s="257"/>
      <c r="E44" s="257"/>
      <c r="F44" s="257"/>
      <c r="G44" s="257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228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53"/>
      <c r="B45" s="154"/>
      <c r="C45" s="188" t="s">
        <v>273</v>
      </c>
      <c r="D45" s="186"/>
      <c r="E45" s="187">
        <v>28.652429999999999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230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72">
        <v>13</v>
      </c>
      <c r="B46" s="173" t="s">
        <v>274</v>
      </c>
      <c r="C46" s="181" t="s">
        <v>275</v>
      </c>
      <c r="D46" s="174" t="s">
        <v>246</v>
      </c>
      <c r="E46" s="175">
        <v>175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 t="s">
        <v>276</v>
      </c>
      <c r="S46" s="177" t="s">
        <v>177</v>
      </c>
      <c r="T46" s="178" t="s">
        <v>177</v>
      </c>
      <c r="U46" s="156">
        <v>5.8000000000000003E-2</v>
      </c>
      <c r="V46" s="156">
        <f>ROUND(E46*U46,2)</f>
        <v>10.15</v>
      </c>
      <c r="W46" s="156"/>
      <c r="X46" s="156" t="s">
        <v>172</v>
      </c>
      <c r="Y46" s="156" t="s">
        <v>173</v>
      </c>
      <c r="Z46" s="146"/>
      <c r="AA46" s="146"/>
      <c r="AB46" s="146"/>
      <c r="AC46" s="146"/>
      <c r="AD46" s="146"/>
      <c r="AE46" s="146"/>
      <c r="AF46" s="146"/>
      <c r="AG46" s="146" t="s">
        <v>174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2">
        <v>14</v>
      </c>
      <c r="B47" s="173" t="s">
        <v>277</v>
      </c>
      <c r="C47" s="181" t="s">
        <v>278</v>
      </c>
      <c r="D47" s="174" t="s">
        <v>279</v>
      </c>
      <c r="E47" s="175">
        <v>2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 t="s">
        <v>276</v>
      </c>
      <c r="S47" s="177" t="s">
        <v>177</v>
      </c>
      <c r="T47" s="178" t="s">
        <v>177</v>
      </c>
      <c r="U47" s="156">
        <v>4.4999999999999998E-2</v>
      </c>
      <c r="V47" s="156">
        <f>ROUND(E47*U47,2)</f>
        <v>0.09</v>
      </c>
      <c r="W47" s="156"/>
      <c r="X47" s="156" t="s">
        <v>172</v>
      </c>
      <c r="Y47" s="156" t="s">
        <v>173</v>
      </c>
      <c r="Z47" s="146"/>
      <c r="AA47" s="146"/>
      <c r="AB47" s="146"/>
      <c r="AC47" s="146"/>
      <c r="AD47" s="146"/>
      <c r="AE47" s="146"/>
      <c r="AF47" s="146"/>
      <c r="AG47" s="146" t="s">
        <v>174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5" outlineLevel="1" x14ac:dyDescent="0.2">
      <c r="A48" s="172">
        <v>15</v>
      </c>
      <c r="B48" s="173" t="s">
        <v>280</v>
      </c>
      <c r="C48" s="181" t="s">
        <v>281</v>
      </c>
      <c r="D48" s="174" t="s">
        <v>246</v>
      </c>
      <c r="E48" s="175">
        <v>175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5.9999999999999995E-4</v>
      </c>
      <c r="O48" s="175">
        <f>ROUND(E48*N48,2)</f>
        <v>0.11</v>
      </c>
      <c r="P48" s="175">
        <v>0</v>
      </c>
      <c r="Q48" s="175">
        <f>ROUND(E48*P48,2)</f>
        <v>0</v>
      </c>
      <c r="R48" s="177" t="s">
        <v>282</v>
      </c>
      <c r="S48" s="177" t="s">
        <v>177</v>
      </c>
      <c r="T48" s="178" t="s">
        <v>177</v>
      </c>
      <c r="U48" s="156">
        <v>0</v>
      </c>
      <c r="V48" s="156">
        <f>ROUND(E48*U48,2)</f>
        <v>0</v>
      </c>
      <c r="W48" s="156"/>
      <c r="X48" s="156" t="s">
        <v>283</v>
      </c>
      <c r="Y48" s="156" t="s">
        <v>173</v>
      </c>
      <c r="Z48" s="146"/>
      <c r="AA48" s="146"/>
      <c r="AB48" s="146"/>
      <c r="AC48" s="146"/>
      <c r="AD48" s="146"/>
      <c r="AE48" s="146"/>
      <c r="AF48" s="146"/>
      <c r="AG48" s="146" t="s">
        <v>284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2">
        <v>16</v>
      </c>
      <c r="B49" s="173" t="s">
        <v>285</v>
      </c>
      <c r="C49" s="181" t="s">
        <v>286</v>
      </c>
      <c r="D49" s="174" t="s">
        <v>279</v>
      </c>
      <c r="E49" s="175">
        <v>2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 t="s">
        <v>282</v>
      </c>
      <c r="S49" s="177" t="s">
        <v>177</v>
      </c>
      <c r="T49" s="178" t="s">
        <v>177</v>
      </c>
      <c r="U49" s="156">
        <v>0</v>
      </c>
      <c r="V49" s="156">
        <f>ROUND(E49*U49,2)</f>
        <v>0</v>
      </c>
      <c r="W49" s="156"/>
      <c r="X49" s="156" t="s">
        <v>283</v>
      </c>
      <c r="Y49" s="156" t="s">
        <v>173</v>
      </c>
      <c r="Z49" s="146"/>
      <c r="AA49" s="146"/>
      <c r="AB49" s="146"/>
      <c r="AC49" s="146"/>
      <c r="AD49" s="146"/>
      <c r="AE49" s="146"/>
      <c r="AF49" s="146"/>
      <c r="AG49" s="146" t="s">
        <v>284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2">
        <v>17</v>
      </c>
      <c r="B50" s="173" t="s">
        <v>287</v>
      </c>
      <c r="C50" s="181" t="s">
        <v>288</v>
      </c>
      <c r="D50" s="174" t="s">
        <v>240</v>
      </c>
      <c r="E50" s="175">
        <v>297.5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2.5000000000000001E-4</v>
      </c>
      <c r="O50" s="175">
        <f>ROUND(E50*N50,2)</f>
        <v>7.0000000000000007E-2</v>
      </c>
      <c r="P50" s="175">
        <v>0</v>
      </c>
      <c r="Q50" s="175">
        <f>ROUND(E50*P50,2)</f>
        <v>0</v>
      </c>
      <c r="R50" s="177" t="s">
        <v>282</v>
      </c>
      <c r="S50" s="177" t="s">
        <v>177</v>
      </c>
      <c r="T50" s="178" t="s">
        <v>177</v>
      </c>
      <c r="U50" s="156">
        <v>0</v>
      </c>
      <c r="V50" s="156">
        <f>ROUND(E50*U50,2)</f>
        <v>0</v>
      </c>
      <c r="W50" s="156"/>
      <c r="X50" s="156" t="s">
        <v>283</v>
      </c>
      <c r="Y50" s="156" t="s">
        <v>173</v>
      </c>
      <c r="Z50" s="146"/>
      <c r="AA50" s="146"/>
      <c r="AB50" s="146"/>
      <c r="AC50" s="146"/>
      <c r="AD50" s="146"/>
      <c r="AE50" s="146"/>
      <c r="AF50" s="146"/>
      <c r="AG50" s="146" t="s">
        <v>284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158" t="s">
        <v>165</v>
      </c>
      <c r="B51" s="159" t="s">
        <v>111</v>
      </c>
      <c r="C51" s="180" t="s">
        <v>112</v>
      </c>
      <c r="D51" s="160"/>
      <c r="E51" s="161"/>
      <c r="F51" s="162"/>
      <c r="G51" s="162">
        <f>SUMIF(AG52:AG64,"&lt;&gt;NOR",G52:G64)</f>
        <v>0</v>
      </c>
      <c r="H51" s="162"/>
      <c r="I51" s="162">
        <f>SUM(I52:I64)</f>
        <v>0</v>
      </c>
      <c r="J51" s="162"/>
      <c r="K51" s="162">
        <f>SUM(K52:K64)</f>
        <v>0</v>
      </c>
      <c r="L51" s="162"/>
      <c r="M51" s="162">
        <f>SUM(M52:M64)</f>
        <v>0</v>
      </c>
      <c r="N51" s="161"/>
      <c r="O51" s="161">
        <f>SUM(O52:O64)</f>
        <v>1373.7500000000002</v>
      </c>
      <c r="P51" s="161"/>
      <c r="Q51" s="161">
        <f>SUM(Q52:Q64)</f>
        <v>0</v>
      </c>
      <c r="R51" s="162"/>
      <c r="S51" s="162"/>
      <c r="T51" s="163"/>
      <c r="U51" s="157"/>
      <c r="V51" s="157">
        <f>SUM(V52:V64)</f>
        <v>113.43</v>
      </c>
      <c r="W51" s="157"/>
      <c r="X51" s="157"/>
      <c r="Y51" s="157"/>
      <c r="AG51" t="s">
        <v>166</v>
      </c>
    </row>
    <row r="52" spans="1:60" ht="22.5" outlineLevel="1" x14ac:dyDescent="0.2">
      <c r="A52" s="165">
        <v>18</v>
      </c>
      <c r="B52" s="166" t="s">
        <v>289</v>
      </c>
      <c r="C52" s="182" t="s">
        <v>290</v>
      </c>
      <c r="D52" s="167" t="s">
        <v>240</v>
      </c>
      <c r="E52" s="168">
        <v>2194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68">
        <v>0.378</v>
      </c>
      <c r="O52" s="168">
        <f>ROUND(E52*N52,2)</f>
        <v>829.33</v>
      </c>
      <c r="P52" s="168">
        <v>0</v>
      </c>
      <c r="Q52" s="168">
        <f>ROUND(E52*P52,2)</f>
        <v>0</v>
      </c>
      <c r="R52" s="170" t="s">
        <v>241</v>
      </c>
      <c r="S52" s="170" t="s">
        <v>177</v>
      </c>
      <c r="T52" s="171" t="s">
        <v>291</v>
      </c>
      <c r="U52" s="156">
        <v>2.5999999999999999E-2</v>
      </c>
      <c r="V52" s="156">
        <f>ROUND(E52*U52,2)</f>
        <v>57.04</v>
      </c>
      <c r="W52" s="156"/>
      <c r="X52" s="156" t="s">
        <v>172</v>
      </c>
      <c r="Y52" s="156" t="s">
        <v>173</v>
      </c>
      <c r="Z52" s="146"/>
      <c r="AA52" s="146"/>
      <c r="AB52" s="146"/>
      <c r="AC52" s="146"/>
      <c r="AD52" s="146"/>
      <c r="AE52" s="146"/>
      <c r="AF52" s="146"/>
      <c r="AG52" s="146" t="s">
        <v>174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188" t="s">
        <v>292</v>
      </c>
      <c r="D53" s="186"/>
      <c r="E53" s="187">
        <v>1534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230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88" t="s">
        <v>293</v>
      </c>
      <c r="D54" s="186"/>
      <c r="E54" s="187">
        <v>600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230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88" t="s">
        <v>294</v>
      </c>
      <c r="D55" s="186"/>
      <c r="E55" s="187">
        <v>60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230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65">
        <v>19</v>
      </c>
      <c r="B56" s="166" t="s">
        <v>295</v>
      </c>
      <c r="C56" s="182" t="s">
        <v>296</v>
      </c>
      <c r="D56" s="167" t="s">
        <v>240</v>
      </c>
      <c r="E56" s="168">
        <v>524.5</v>
      </c>
      <c r="F56" s="169"/>
      <c r="G56" s="170">
        <f>ROUND(E56*F56,2)</f>
        <v>0</v>
      </c>
      <c r="H56" s="169"/>
      <c r="I56" s="170">
        <f>ROUND(E56*H56,2)</f>
        <v>0</v>
      </c>
      <c r="J56" s="169"/>
      <c r="K56" s="170">
        <f>ROUND(E56*J56,2)</f>
        <v>0</v>
      </c>
      <c r="L56" s="170">
        <v>21</v>
      </c>
      <c r="M56" s="170">
        <f>G56*(1+L56/100)</f>
        <v>0</v>
      </c>
      <c r="N56" s="168">
        <v>0.441</v>
      </c>
      <c r="O56" s="168">
        <f>ROUND(E56*N56,2)</f>
        <v>231.3</v>
      </c>
      <c r="P56" s="168">
        <v>0</v>
      </c>
      <c r="Q56" s="168">
        <f>ROUND(E56*P56,2)</f>
        <v>0</v>
      </c>
      <c r="R56" s="170" t="s">
        <v>241</v>
      </c>
      <c r="S56" s="170" t="s">
        <v>177</v>
      </c>
      <c r="T56" s="171" t="s">
        <v>291</v>
      </c>
      <c r="U56" s="156">
        <v>2.9000000000000001E-2</v>
      </c>
      <c r="V56" s="156">
        <f>ROUND(E56*U56,2)</f>
        <v>15.21</v>
      </c>
      <c r="W56" s="156"/>
      <c r="X56" s="156" t="s">
        <v>172</v>
      </c>
      <c r="Y56" s="156" t="s">
        <v>173</v>
      </c>
      <c r="Z56" s="146"/>
      <c r="AA56" s="146"/>
      <c r="AB56" s="146"/>
      <c r="AC56" s="146"/>
      <c r="AD56" s="146"/>
      <c r="AE56" s="146"/>
      <c r="AF56" s="146"/>
      <c r="AG56" s="146" t="s">
        <v>174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188" t="s">
        <v>297</v>
      </c>
      <c r="D57" s="186"/>
      <c r="E57" s="187">
        <v>460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230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88" t="s">
        <v>298</v>
      </c>
      <c r="D58" s="186"/>
      <c r="E58" s="187">
        <v>64.5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230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65">
        <v>20</v>
      </c>
      <c r="B59" s="166" t="s">
        <v>299</v>
      </c>
      <c r="C59" s="182" t="s">
        <v>300</v>
      </c>
      <c r="D59" s="167" t="s">
        <v>240</v>
      </c>
      <c r="E59" s="168">
        <v>740</v>
      </c>
      <c r="F59" s="169"/>
      <c r="G59" s="170">
        <f>ROUND(E59*F59,2)</f>
        <v>0</v>
      </c>
      <c r="H59" s="169"/>
      <c r="I59" s="170">
        <f>ROUND(E59*H59,2)</f>
        <v>0</v>
      </c>
      <c r="J59" s="169"/>
      <c r="K59" s="170">
        <f>ROUND(E59*J59,2)</f>
        <v>0</v>
      </c>
      <c r="L59" s="170">
        <v>21</v>
      </c>
      <c r="M59" s="170">
        <f>G59*(1+L59/100)</f>
        <v>0</v>
      </c>
      <c r="N59" s="168">
        <v>0.18462999999999999</v>
      </c>
      <c r="O59" s="168">
        <f>ROUND(E59*N59,2)</f>
        <v>136.63</v>
      </c>
      <c r="P59" s="168">
        <v>0</v>
      </c>
      <c r="Q59" s="168">
        <f>ROUND(E59*P59,2)</f>
        <v>0</v>
      </c>
      <c r="R59" s="170" t="s">
        <v>241</v>
      </c>
      <c r="S59" s="170" t="s">
        <v>177</v>
      </c>
      <c r="T59" s="171" t="s">
        <v>291</v>
      </c>
      <c r="U59" s="156">
        <v>2.9000000000000001E-2</v>
      </c>
      <c r="V59" s="156">
        <f>ROUND(E59*U59,2)</f>
        <v>21.46</v>
      </c>
      <c r="W59" s="156"/>
      <c r="X59" s="156" t="s">
        <v>172</v>
      </c>
      <c r="Y59" s="156" t="s">
        <v>173</v>
      </c>
      <c r="Z59" s="146"/>
      <c r="AA59" s="146"/>
      <c r="AB59" s="146"/>
      <c r="AC59" s="146"/>
      <c r="AD59" s="146"/>
      <c r="AE59" s="146"/>
      <c r="AF59" s="146"/>
      <c r="AG59" s="146" t="s">
        <v>174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2" x14ac:dyDescent="0.2">
      <c r="A60" s="153"/>
      <c r="B60" s="154"/>
      <c r="C60" s="256" t="s">
        <v>301</v>
      </c>
      <c r="D60" s="257"/>
      <c r="E60" s="257"/>
      <c r="F60" s="257"/>
      <c r="G60" s="257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228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65">
        <v>21</v>
      </c>
      <c r="B61" s="166" t="s">
        <v>302</v>
      </c>
      <c r="C61" s="182" t="s">
        <v>303</v>
      </c>
      <c r="D61" s="167" t="s">
        <v>240</v>
      </c>
      <c r="E61" s="168">
        <v>460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68">
        <v>0.38313999999999998</v>
      </c>
      <c r="O61" s="168">
        <f>ROUND(E61*N61,2)</f>
        <v>176.24</v>
      </c>
      <c r="P61" s="168">
        <v>0</v>
      </c>
      <c r="Q61" s="168">
        <f>ROUND(E61*P61,2)</f>
        <v>0</v>
      </c>
      <c r="R61" s="170" t="s">
        <v>241</v>
      </c>
      <c r="S61" s="170" t="s">
        <v>177</v>
      </c>
      <c r="T61" s="171" t="s">
        <v>177</v>
      </c>
      <c r="U61" s="156">
        <v>0.03</v>
      </c>
      <c r="V61" s="156">
        <f>ROUND(E61*U61,2)</f>
        <v>13.8</v>
      </c>
      <c r="W61" s="156"/>
      <c r="X61" s="156" t="s">
        <v>172</v>
      </c>
      <c r="Y61" s="156" t="s">
        <v>173</v>
      </c>
      <c r="Z61" s="146"/>
      <c r="AA61" s="146"/>
      <c r="AB61" s="146"/>
      <c r="AC61" s="146"/>
      <c r="AD61" s="146"/>
      <c r="AE61" s="146"/>
      <c r="AF61" s="146"/>
      <c r="AG61" s="146" t="s">
        <v>174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256" t="s">
        <v>304</v>
      </c>
      <c r="D62" s="257"/>
      <c r="E62" s="257"/>
      <c r="F62" s="257"/>
      <c r="G62" s="257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228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">
      <c r="A63" s="153"/>
      <c r="B63" s="154"/>
      <c r="C63" s="188" t="s">
        <v>297</v>
      </c>
      <c r="D63" s="186"/>
      <c r="E63" s="187">
        <v>460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230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2">
        <v>22</v>
      </c>
      <c r="B64" s="173" t="s">
        <v>305</v>
      </c>
      <c r="C64" s="181" t="s">
        <v>306</v>
      </c>
      <c r="D64" s="174" t="s">
        <v>240</v>
      </c>
      <c r="E64" s="175">
        <v>740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3.4000000000000002E-4</v>
      </c>
      <c r="O64" s="175">
        <f>ROUND(E64*N64,2)</f>
        <v>0.25</v>
      </c>
      <c r="P64" s="175">
        <v>0</v>
      </c>
      <c r="Q64" s="175">
        <f>ROUND(E64*P64,2)</f>
        <v>0</v>
      </c>
      <c r="R64" s="177" t="s">
        <v>241</v>
      </c>
      <c r="S64" s="177" t="s">
        <v>177</v>
      </c>
      <c r="T64" s="178" t="s">
        <v>177</v>
      </c>
      <c r="U64" s="156">
        <v>8.0000000000000002E-3</v>
      </c>
      <c r="V64" s="156">
        <f>ROUND(E64*U64,2)</f>
        <v>5.92</v>
      </c>
      <c r="W64" s="156"/>
      <c r="X64" s="156" t="s">
        <v>172</v>
      </c>
      <c r="Y64" s="156" t="s">
        <v>173</v>
      </c>
      <c r="Z64" s="146"/>
      <c r="AA64" s="146"/>
      <c r="AB64" s="146"/>
      <c r="AC64" s="146"/>
      <c r="AD64" s="146"/>
      <c r="AE64" s="146"/>
      <c r="AF64" s="146"/>
      <c r="AG64" s="146" t="s">
        <v>174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x14ac:dyDescent="0.2">
      <c r="A65" s="158" t="s">
        <v>165</v>
      </c>
      <c r="B65" s="159" t="s">
        <v>113</v>
      </c>
      <c r="C65" s="180" t="s">
        <v>114</v>
      </c>
      <c r="D65" s="160"/>
      <c r="E65" s="161"/>
      <c r="F65" s="162"/>
      <c r="G65" s="162">
        <f>SUMIF(AG66:AG68,"&lt;&gt;NOR",G66:G68)</f>
        <v>0</v>
      </c>
      <c r="H65" s="162"/>
      <c r="I65" s="162">
        <f>SUM(I66:I68)</f>
        <v>0</v>
      </c>
      <c r="J65" s="162"/>
      <c r="K65" s="162">
        <f>SUM(K66:K68)</f>
        <v>0</v>
      </c>
      <c r="L65" s="162"/>
      <c r="M65" s="162">
        <f>SUM(M66:M68)</f>
        <v>0</v>
      </c>
      <c r="N65" s="161"/>
      <c r="O65" s="161">
        <f>SUM(O66:O68)</f>
        <v>77.13000000000001</v>
      </c>
      <c r="P65" s="161"/>
      <c r="Q65" s="161">
        <f>SUM(Q66:Q68)</f>
        <v>0</v>
      </c>
      <c r="R65" s="162"/>
      <c r="S65" s="162"/>
      <c r="T65" s="163"/>
      <c r="U65" s="157"/>
      <c r="V65" s="157">
        <f>SUM(V66:V68)</f>
        <v>12.58</v>
      </c>
      <c r="W65" s="157"/>
      <c r="X65" s="157"/>
      <c r="Y65" s="157"/>
      <c r="AG65" t="s">
        <v>166</v>
      </c>
    </row>
    <row r="66" spans="1:60" ht="22.5" outlineLevel="1" x14ac:dyDescent="0.2">
      <c r="A66" s="165">
        <v>23</v>
      </c>
      <c r="B66" s="166" t="s">
        <v>307</v>
      </c>
      <c r="C66" s="182" t="s">
        <v>308</v>
      </c>
      <c r="D66" s="167" t="s">
        <v>240</v>
      </c>
      <c r="E66" s="168">
        <v>740</v>
      </c>
      <c r="F66" s="169"/>
      <c r="G66" s="170">
        <f>ROUND(E66*F66,2)</f>
        <v>0</v>
      </c>
      <c r="H66" s="169"/>
      <c r="I66" s="170">
        <f>ROUND(E66*H66,2)</f>
        <v>0</v>
      </c>
      <c r="J66" s="169"/>
      <c r="K66" s="170">
        <f>ROUND(E66*J66,2)</f>
        <v>0</v>
      </c>
      <c r="L66" s="170">
        <v>21</v>
      </c>
      <c r="M66" s="170">
        <f>G66*(1+L66/100)</f>
        <v>0</v>
      </c>
      <c r="N66" s="168">
        <v>5.0000000000000001E-4</v>
      </c>
      <c r="O66" s="168">
        <f>ROUND(E66*N66,2)</f>
        <v>0.37</v>
      </c>
      <c r="P66" s="168">
        <v>0</v>
      </c>
      <c r="Q66" s="168">
        <f>ROUND(E66*P66,2)</f>
        <v>0</v>
      </c>
      <c r="R66" s="170" t="s">
        <v>241</v>
      </c>
      <c r="S66" s="170" t="s">
        <v>271</v>
      </c>
      <c r="T66" s="171" t="s">
        <v>271</v>
      </c>
      <c r="U66" s="156">
        <v>2E-3</v>
      </c>
      <c r="V66" s="156">
        <f>ROUND(E66*U66,2)</f>
        <v>1.48</v>
      </c>
      <c r="W66" s="156"/>
      <c r="X66" s="156" t="s">
        <v>172</v>
      </c>
      <c r="Y66" s="156" t="s">
        <v>173</v>
      </c>
      <c r="Z66" s="146"/>
      <c r="AA66" s="146"/>
      <c r="AB66" s="146"/>
      <c r="AC66" s="146"/>
      <c r="AD66" s="146"/>
      <c r="AE66" s="146"/>
      <c r="AF66" s="146"/>
      <c r="AG66" s="146" t="s">
        <v>174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53"/>
      <c r="B67" s="154"/>
      <c r="C67" s="256" t="s">
        <v>309</v>
      </c>
      <c r="D67" s="257"/>
      <c r="E67" s="257"/>
      <c r="F67" s="257"/>
      <c r="G67" s="257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228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5" outlineLevel="1" x14ac:dyDescent="0.2">
      <c r="A68" s="172">
        <v>24</v>
      </c>
      <c r="B68" s="173" t="s">
        <v>310</v>
      </c>
      <c r="C68" s="181" t="s">
        <v>311</v>
      </c>
      <c r="D68" s="174" t="s">
        <v>240</v>
      </c>
      <c r="E68" s="175">
        <v>740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0.10373</v>
      </c>
      <c r="O68" s="175">
        <f>ROUND(E68*N68,2)</f>
        <v>76.760000000000005</v>
      </c>
      <c r="P68" s="175">
        <v>0</v>
      </c>
      <c r="Q68" s="175">
        <f>ROUND(E68*P68,2)</f>
        <v>0</v>
      </c>
      <c r="R68" s="177" t="s">
        <v>241</v>
      </c>
      <c r="S68" s="177" t="s">
        <v>177</v>
      </c>
      <c r="T68" s="178" t="s">
        <v>177</v>
      </c>
      <c r="U68" s="156">
        <v>1.4999999999999999E-2</v>
      </c>
      <c r="V68" s="156">
        <f>ROUND(E68*U68,2)</f>
        <v>11.1</v>
      </c>
      <c r="W68" s="156"/>
      <c r="X68" s="156" t="s">
        <v>172</v>
      </c>
      <c r="Y68" s="156" t="s">
        <v>173</v>
      </c>
      <c r="Z68" s="146"/>
      <c r="AA68" s="146"/>
      <c r="AB68" s="146"/>
      <c r="AC68" s="146"/>
      <c r="AD68" s="146"/>
      <c r="AE68" s="146"/>
      <c r="AF68" s="146"/>
      <c r="AG68" s="146" t="s">
        <v>174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">
      <c r="A69" s="158" t="s">
        <v>165</v>
      </c>
      <c r="B69" s="159" t="s">
        <v>117</v>
      </c>
      <c r="C69" s="180" t="s">
        <v>118</v>
      </c>
      <c r="D69" s="160"/>
      <c r="E69" s="161"/>
      <c r="F69" s="162"/>
      <c r="G69" s="162">
        <f>SUMIF(AG70:AG78,"&lt;&gt;NOR",G70:G78)</f>
        <v>0</v>
      </c>
      <c r="H69" s="162"/>
      <c r="I69" s="162">
        <f>SUM(I70:I78)</f>
        <v>0</v>
      </c>
      <c r="J69" s="162"/>
      <c r="K69" s="162">
        <f>SUM(K70:K78)</f>
        <v>0</v>
      </c>
      <c r="L69" s="162"/>
      <c r="M69" s="162">
        <f>SUM(M70:M78)</f>
        <v>0</v>
      </c>
      <c r="N69" s="161"/>
      <c r="O69" s="161">
        <f>SUM(O70:O78)</f>
        <v>132.15</v>
      </c>
      <c r="P69" s="161"/>
      <c r="Q69" s="161">
        <f>SUM(Q70:Q78)</f>
        <v>0</v>
      </c>
      <c r="R69" s="162"/>
      <c r="S69" s="162"/>
      <c r="T69" s="163"/>
      <c r="U69" s="157"/>
      <c r="V69" s="157">
        <f>SUM(V70:V78)</f>
        <v>282.95999999999998</v>
      </c>
      <c r="W69" s="157"/>
      <c r="X69" s="157"/>
      <c r="Y69" s="157"/>
      <c r="AG69" t="s">
        <v>166</v>
      </c>
    </row>
    <row r="70" spans="1:60" outlineLevel="1" x14ac:dyDescent="0.2">
      <c r="A70" s="165">
        <v>25</v>
      </c>
      <c r="B70" s="166" t="s">
        <v>312</v>
      </c>
      <c r="C70" s="182" t="s">
        <v>313</v>
      </c>
      <c r="D70" s="167" t="s">
        <v>240</v>
      </c>
      <c r="E70" s="168">
        <v>520</v>
      </c>
      <c r="F70" s="169"/>
      <c r="G70" s="170">
        <f>ROUND(E70*F70,2)</f>
        <v>0</v>
      </c>
      <c r="H70" s="169"/>
      <c r="I70" s="170">
        <f>ROUND(E70*H70,2)</f>
        <v>0</v>
      </c>
      <c r="J70" s="169"/>
      <c r="K70" s="170">
        <f>ROUND(E70*J70,2)</f>
        <v>0</v>
      </c>
      <c r="L70" s="170">
        <v>21</v>
      </c>
      <c r="M70" s="170">
        <f>G70*(1+L70/100)</f>
        <v>0</v>
      </c>
      <c r="N70" s="168">
        <v>9.2799999999999994E-2</v>
      </c>
      <c r="O70" s="168">
        <f>ROUND(E70*N70,2)</f>
        <v>48.26</v>
      </c>
      <c r="P70" s="168">
        <v>0</v>
      </c>
      <c r="Q70" s="168">
        <f>ROUND(E70*P70,2)</f>
        <v>0</v>
      </c>
      <c r="R70" s="170" t="s">
        <v>241</v>
      </c>
      <c r="S70" s="170" t="s">
        <v>177</v>
      </c>
      <c r="T70" s="171" t="s">
        <v>177</v>
      </c>
      <c r="U70" s="156">
        <v>0.47799999999999998</v>
      </c>
      <c r="V70" s="156">
        <f>ROUND(E70*U70,2)</f>
        <v>248.56</v>
      </c>
      <c r="W70" s="156"/>
      <c r="X70" s="156" t="s">
        <v>172</v>
      </c>
      <c r="Y70" s="156" t="s">
        <v>173</v>
      </c>
      <c r="Z70" s="146"/>
      <c r="AA70" s="146"/>
      <c r="AB70" s="146"/>
      <c r="AC70" s="146"/>
      <c r="AD70" s="146"/>
      <c r="AE70" s="146"/>
      <c r="AF70" s="146"/>
      <c r="AG70" s="146" t="s">
        <v>174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2" x14ac:dyDescent="0.2">
      <c r="A71" s="153"/>
      <c r="B71" s="154"/>
      <c r="C71" s="256" t="s">
        <v>314</v>
      </c>
      <c r="D71" s="257"/>
      <c r="E71" s="257"/>
      <c r="F71" s="257"/>
      <c r="G71" s="257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228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79" t="str">
        <f>C71</f>
        <v>s provedením lože z kameniva drceného, s vyplněním spár, s dvojitým hutněním a se smetením přebytečného materiálu na krajnici. S dodáním hmot pro lože a výplň spár.</v>
      </c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188" t="s">
        <v>315</v>
      </c>
      <c r="D72" s="186"/>
      <c r="E72" s="187">
        <v>460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230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88" t="s">
        <v>294</v>
      </c>
      <c r="D73" s="186"/>
      <c r="E73" s="187">
        <v>60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230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72">
        <v>26</v>
      </c>
      <c r="B74" s="173" t="s">
        <v>316</v>
      </c>
      <c r="C74" s="181" t="s">
        <v>317</v>
      </c>
      <c r="D74" s="174" t="s">
        <v>246</v>
      </c>
      <c r="E74" s="175">
        <v>80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3.6000000000000002E-4</v>
      </c>
      <c r="O74" s="175">
        <f>ROUND(E74*N74,2)</f>
        <v>0.03</v>
      </c>
      <c r="P74" s="175">
        <v>0</v>
      </c>
      <c r="Q74" s="175">
        <f>ROUND(E74*P74,2)</f>
        <v>0</v>
      </c>
      <c r="R74" s="177" t="s">
        <v>241</v>
      </c>
      <c r="S74" s="177" t="s">
        <v>177</v>
      </c>
      <c r="T74" s="178" t="s">
        <v>177</v>
      </c>
      <c r="U74" s="156">
        <v>0.43</v>
      </c>
      <c r="V74" s="156">
        <f>ROUND(E74*U74,2)</f>
        <v>34.4</v>
      </c>
      <c r="W74" s="156"/>
      <c r="X74" s="156" t="s">
        <v>172</v>
      </c>
      <c r="Y74" s="156" t="s">
        <v>173</v>
      </c>
      <c r="Z74" s="146"/>
      <c r="AA74" s="146"/>
      <c r="AB74" s="146"/>
      <c r="AC74" s="146"/>
      <c r="AD74" s="146"/>
      <c r="AE74" s="146"/>
      <c r="AF74" s="146"/>
      <c r="AG74" s="146" t="s">
        <v>174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65">
        <v>27</v>
      </c>
      <c r="B75" s="166" t="s">
        <v>318</v>
      </c>
      <c r="C75" s="182" t="s">
        <v>319</v>
      </c>
      <c r="D75" s="167" t="s">
        <v>240</v>
      </c>
      <c r="E75" s="168">
        <v>483</v>
      </c>
      <c r="F75" s="169"/>
      <c r="G75" s="170">
        <f>ROUND(E75*F75,2)</f>
        <v>0</v>
      </c>
      <c r="H75" s="169"/>
      <c r="I75" s="170">
        <f>ROUND(E75*H75,2)</f>
        <v>0</v>
      </c>
      <c r="J75" s="169"/>
      <c r="K75" s="170">
        <f>ROUND(E75*J75,2)</f>
        <v>0</v>
      </c>
      <c r="L75" s="170">
        <v>21</v>
      </c>
      <c r="M75" s="170">
        <f>G75*(1+L75/100)</f>
        <v>0</v>
      </c>
      <c r="N75" s="168">
        <v>0.17244999999999999</v>
      </c>
      <c r="O75" s="168">
        <f>ROUND(E75*N75,2)</f>
        <v>83.29</v>
      </c>
      <c r="P75" s="168">
        <v>0</v>
      </c>
      <c r="Q75" s="168">
        <f>ROUND(E75*P75,2)</f>
        <v>0</v>
      </c>
      <c r="R75" s="170" t="s">
        <v>282</v>
      </c>
      <c r="S75" s="170" t="s">
        <v>177</v>
      </c>
      <c r="T75" s="171" t="s">
        <v>177</v>
      </c>
      <c r="U75" s="156">
        <v>0</v>
      </c>
      <c r="V75" s="156">
        <f>ROUND(E75*U75,2)</f>
        <v>0</v>
      </c>
      <c r="W75" s="156"/>
      <c r="X75" s="156" t="s">
        <v>283</v>
      </c>
      <c r="Y75" s="156" t="s">
        <v>173</v>
      </c>
      <c r="Z75" s="146"/>
      <c r="AA75" s="146"/>
      <c r="AB75" s="146"/>
      <c r="AC75" s="146"/>
      <c r="AD75" s="146"/>
      <c r="AE75" s="146"/>
      <c r="AF75" s="146"/>
      <c r="AG75" s="146" t="s">
        <v>284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53"/>
      <c r="B76" s="154"/>
      <c r="C76" s="188" t="s">
        <v>320</v>
      </c>
      <c r="D76" s="186"/>
      <c r="E76" s="187">
        <v>483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230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22.5" outlineLevel="1" x14ac:dyDescent="0.2">
      <c r="A77" s="165">
        <v>28</v>
      </c>
      <c r="B77" s="166" t="s">
        <v>321</v>
      </c>
      <c r="C77" s="182" t="s">
        <v>322</v>
      </c>
      <c r="D77" s="167" t="s">
        <v>323</v>
      </c>
      <c r="E77" s="168">
        <v>63</v>
      </c>
      <c r="F77" s="169"/>
      <c r="G77" s="170">
        <f>ROUND(E77*F77,2)</f>
        <v>0</v>
      </c>
      <c r="H77" s="169"/>
      <c r="I77" s="170">
        <f>ROUND(E77*H77,2)</f>
        <v>0</v>
      </c>
      <c r="J77" s="169"/>
      <c r="K77" s="170">
        <f>ROUND(E77*J77,2)</f>
        <v>0</v>
      </c>
      <c r="L77" s="170">
        <v>21</v>
      </c>
      <c r="M77" s="170">
        <f>G77*(1+L77/100)</f>
        <v>0</v>
      </c>
      <c r="N77" s="168">
        <v>8.9999999999999993E-3</v>
      </c>
      <c r="O77" s="168">
        <f>ROUND(E77*N77,2)</f>
        <v>0.56999999999999995</v>
      </c>
      <c r="P77" s="168">
        <v>0</v>
      </c>
      <c r="Q77" s="168">
        <f>ROUND(E77*P77,2)</f>
        <v>0</v>
      </c>
      <c r="R77" s="170" t="s">
        <v>282</v>
      </c>
      <c r="S77" s="170" t="s">
        <v>177</v>
      </c>
      <c r="T77" s="171" t="s">
        <v>171</v>
      </c>
      <c r="U77" s="156">
        <v>0</v>
      </c>
      <c r="V77" s="156">
        <f>ROUND(E77*U77,2)</f>
        <v>0</v>
      </c>
      <c r="W77" s="156"/>
      <c r="X77" s="156" t="s">
        <v>283</v>
      </c>
      <c r="Y77" s="156" t="s">
        <v>173</v>
      </c>
      <c r="Z77" s="146"/>
      <c r="AA77" s="146"/>
      <c r="AB77" s="146"/>
      <c r="AC77" s="146"/>
      <c r="AD77" s="146"/>
      <c r="AE77" s="146"/>
      <c r="AF77" s="146"/>
      <c r="AG77" s="146" t="s">
        <v>284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">
      <c r="A78" s="153"/>
      <c r="B78" s="154"/>
      <c r="C78" s="188" t="s">
        <v>324</v>
      </c>
      <c r="D78" s="186"/>
      <c r="E78" s="187">
        <v>63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230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x14ac:dyDescent="0.2">
      <c r="A79" s="158" t="s">
        <v>165</v>
      </c>
      <c r="B79" s="159" t="s">
        <v>119</v>
      </c>
      <c r="C79" s="180" t="s">
        <v>120</v>
      </c>
      <c r="D79" s="160"/>
      <c r="E79" s="161"/>
      <c r="F79" s="162"/>
      <c r="G79" s="162">
        <f>SUMIF(AG80:AG83,"&lt;&gt;NOR",G80:G83)</f>
        <v>0</v>
      </c>
      <c r="H79" s="162"/>
      <c r="I79" s="162">
        <f>SUM(I80:I83)</f>
        <v>0</v>
      </c>
      <c r="J79" s="162"/>
      <c r="K79" s="162">
        <f>SUM(K80:K83)</f>
        <v>0</v>
      </c>
      <c r="L79" s="162"/>
      <c r="M79" s="162">
        <f>SUM(M80:M83)</f>
        <v>0</v>
      </c>
      <c r="N79" s="161"/>
      <c r="O79" s="161">
        <f>SUM(O80:O83)</f>
        <v>4.76</v>
      </c>
      <c r="P79" s="161"/>
      <c r="Q79" s="161">
        <f>SUM(Q80:Q83)</f>
        <v>0</v>
      </c>
      <c r="R79" s="162"/>
      <c r="S79" s="162"/>
      <c r="T79" s="163"/>
      <c r="U79" s="157"/>
      <c r="V79" s="157">
        <f>SUM(V80:V83)</f>
        <v>28.509999999999998</v>
      </c>
      <c r="W79" s="157"/>
      <c r="X79" s="157"/>
      <c r="Y79" s="157"/>
      <c r="AG79" t="s">
        <v>166</v>
      </c>
    </row>
    <row r="80" spans="1:60" outlineLevel="1" x14ac:dyDescent="0.2">
      <c r="A80" s="165">
        <v>29</v>
      </c>
      <c r="B80" s="166" t="s">
        <v>325</v>
      </c>
      <c r="C80" s="182" t="s">
        <v>326</v>
      </c>
      <c r="D80" s="167" t="s">
        <v>279</v>
      </c>
      <c r="E80" s="168">
        <v>3</v>
      </c>
      <c r="F80" s="169"/>
      <c r="G80" s="170">
        <f>ROUND(E80*F80,2)</f>
        <v>0</v>
      </c>
      <c r="H80" s="169"/>
      <c r="I80" s="170">
        <f>ROUND(E80*H80,2)</f>
        <v>0</v>
      </c>
      <c r="J80" s="169"/>
      <c r="K80" s="170">
        <f>ROUND(E80*J80,2)</f>
        <v>0</v>
      </c>
      <c r="L80" s="170">
        <v>21</v>
      </c>
      <c r="M80" s="170">
        <f>G80*(1+L80/100)</f>
        <v>0</v>
      </c>
      <c r="N80" s="168">
        <v>0.43093999999999999</v>
      </c>
      <c r="O80" s="168">
        <f>ROUND(E80*N80,2)</f>
        <v>1.29</v>
      </c>
      <c r="P80" s="168">
        <v>0</v>
      </c>
      <c r="Q80" s="168">
        <f>ROUND(E80*P80,2)</f>
        <v>0</v>
      </c>
      <c r="R80" s="170" t="s">
        <v>241</v>
      </c>
      <c r="S80" s="170" t="s">
        <v>177</v>
      </c>
      <c r="T80" s="171" t="s">
        <v>177</v>
      </c>
      <c r="U80" s="156">
        <v>3.8170000000000002</v>
      </c>
      <c r="V80" s="156">
        <f>ROUND(E80*U80,2)</f>
        <v>11.45</v>
      </c>
      <c r="W80" s="156"/>
      <c r="X80" s="156" t="s">
        <v>172</v>
      </c>
      <c r="Y80" s="156" t="s">
        <v>173</v>
      </c>
      <c r="Z80" s="146"/>
      <c r="AA80" s="146"/>
      <c r="AB80" s="146"/>
      <c r="AC80" s="146"/>
      <c r="AD80" s="146"/>
      <c r="AE80" s="146"/>
      <c r="AF80" s="146"/>
      <c r="AG80" s="146" t="s">
        <v>174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33.75" outlineLevel="2" x14ac:dyDescent="0.2">
      <c r="A81" s="153"/>
      <c r="B81" s="154"/>
      <c r="C81" s="256" t="s">
        <v>327</v>
      </c>
      <c r="D81" s="257"/>
      <c r="E81" s="257"/>
      <c r="F81" s="257"/>
      <c r="G81" s="257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228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79" t="str">
        <f>C81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65">
        <v>30</v>
      </c>
      <c r="B82" s="166" t="s">
        <v>328</v>
      </c>
      <c r="C82" s="182" t="s">
        <v>329</v>
      </c>
      <c r="D82" s="167" t="s">
        <v>279</v>
      </c>
      <c r="E82" s="168">
        <v>11</v>
      </c>
      <c r="F82" s="169"/>
      <c r="G82" s="170">
        <f>ROUND(E82*F82,2)</f>
        <v>0</v>
      </c>
      <c r="H82" s="169"/>
      <c r="I82" s="170">
        <f>ROUND(E82*H82,2)</f>
        <v>0</v>
      </c>
      <c r="J82" s="169"/>
      <c r="K82" s="170">
        <f>ROUND(E82*J82,2)</f>
        <v>0</v>
      </c>
      <c r="L82" s="170">
        <v>21</v>
      </c>
      <c r="M82" s="170">
        <f>G82*(1+L82/100)</f>
        <v>0</v>
      </c>
      <c r="N82" s="168">
        <v>0.31590000000000001</v>
      </c>
      <c r="O82" s="168">
        <f>ROUND(E82*N82,2)</f>
        <v>3.47</v>
      </c>
      <c r="P82" s="168">
        <v>0</v>
      </c>
      <c r="Q82" s="168">
        <f>ROUND(E82*P82,2)</f>
        <v>0</v>
      </c>
      <c r="R82" s="170" t="s">
        <v>241</v>
      </c>
      <c r="S82" s="170" t="s">
        <v>177</v>
      </c>
      <c r="T82" s="171" t="s">
        <v>177</v>
      </c>
      <c r="U82" s="156">
        <v>1.5509999999999999</v>
      </c>
      <c r="V82" s="156">
        <f>ROUND(E82*U82,2)</f>
        <v>17.059999999999999</v>
      </c>
      <c r="W82" s="156"/>
      <c r="X82" s="156" t="s">
        <v>172</v>
      </c>
      <c r="Y82" s="156" t="s">
        <v>173</v>
      </c>
      <c r="Z82" s="146"/>
      <c r="AA82" s="146"/>
      <c r="AB82" s="146"/>
      <c r="AC82" s="146"/>
      <c r="AD82" s="146"/>
      <c r="AE82" s="146"/>
      <c r="AF82" s="146"/>
      <c r="AG82" s="146" t="s">
        <v>174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33.75" outlineLevel="2" x14ac:dyDescent="0.2">
      <c r="A83" s="153"/>
      <c r="B83" s="154"/>
      <c r="C83" s="256" t="s">
        <v>327</v>
      </c>
      <c r="D83" s="257"/>
      <c r="E83" s="257"/>
      <c r="F83" s="257"/>
      <c r="G83" s="257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228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79" t="str">
        <f>C83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83" s="146"/>
      <c r="BC83" s="146"/>
      <c r="BD83" s="146"/>
      <c r="BE83" s="146"/>
      <c r="BF83" s="146"/>
      <c r="BG83" s="146"/>
      <c r="BH83" s="146"/>
    </row>
    <row r="84" spans="1:60" x14ac:dyDescent="0.2">
      <c r="A84" s="158" t="s">
        <v>165</v>
      </c>
      <c r="B84" s="159" t="s">
        <v>125</v>
      </c>
      <c r="C84" s="180" t="s">
        <v>126</v>
      </c>
      <c r="D84" s="160"/>
      <c r="E84" s="161"/>
      <c r="F84" s="162"/>
      <c r="G84" s="162">
        <f>SUMIF(AG85:AG100,"&lt;&gt;NOR",G85:G100)</f>
        <v>0</v>
      </c>
      <c r="H84" s="162"/>
      <c r="I84" s="162">
        <f>SUM(I85:I100)</f>
        <v>0</v>
      </c>
      <c r="J84" s="162"/>
      <c r="K84" s="162">
        <f>SUM(K85:K100)</f>
        <v>0</v>
      </c>
      <c r="L84" s="162"/>
      <c r="M84" s="162">
        <f>SUM(M85:M100)</f>
        <v>0</v>
      </c>
      <c r="N84" s="161"/>
      <c r="O84" s="161">
        <f>SUM(O85:O100)</f>
        <v>13.24</v>
      </c>
      <c r="P84" s="161"/>
      <c r="Q84" s="161">
        <f>SUM(Q85:Q100)</f>
        <v>0</v>
      </c>
      <c r="R84" s="162"/>
      <c r="S84" s="162"/>
      <c r="T84" s="163"/>
      <c r="U84" s="157"/>
      <c r="V84" s="157">
        <f>SUM(V85:V100)</f>
        <v>25</v>
      </c>
      <c r="W84" s="157"/>
      <c r="X84" s="157"/>
      <c r="Y84" s="157"/>
      <c r="AG84" t="s">
        <v>166</v>
      </c>
    </row>
    <row r="85" spans="1:60" outlineLevel="1" x14ac:dyDescent="0.2">
      <c r="A85" s="172">
        <v>31</v>
      </c>
      <c r="B85" s="173" t="s">
        <v>330</v>
      </c>
      <c r="C85" s="181" t="s">
        <v>331</v>
      </c>
      <c r="D85" s="174" t="s">
        <v>279</v>
      </c>
      <c r="E85" s="175">
        <v>8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0.25</v>
      </c>
      <c r="O85" s="175">
        <f>ROUND(E85*N85,2)</f>
        <v>2</v>
      </c>
      <c r="P85" s="175">
        <v>0</v>
      </c>
      <c r="Q85" s="175">
        <f>ROUND(E85*P85,2)</f>
        <v>0</v>
      </c>
      <c r="R85" s="177" t="s">
        <v>241</v>
      </c>
      <c r="S85" s="177" t="s">
        <v>177</v>
      </c>
      <c r="T85" s="178" t="s">
        <v>271</v>
      </c>
      <c r="U85" s="156">
        <v>0.81799999999999995</v>
      </c>
      <c r="V85" s="156">
        <f>ROUND(E85*U85,2)</f>
        <v>6.54</v>
      </c>
      <c r="W85" s="156"/>
      <c r="X85" s="156" t="s">
        <v>172</v>
      </c>
      <c r="Y85" s="156" t="s">
        <v>173</v>
      </c>
      <c r="Z85" s="146"/>
      <c r="AA85" s="146"/>
      <c r="AB85" s="146"/>
      <c r="AC85" s="146"/>
      <c r="AD85" s="146"/>
      <c r="AE85" s="146"/>
      <c r="AF85" s="146"/>
      <c r="AG85" s="146" t="s">
        <v>174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2.5" outlineLevel="1" x14ac:dyDescent="0.2">
      <c r="A86" s="172">
        <v>32</v>
      </c>
      <c r="B86" s="173" t="s">
        <v>332</v>
      </c>
      <c r="C86" s="181" t="s">
        <v>333</v>
      </c>
      <c r="D86" s="174" t="s">
        <v>240</v>
      </c>
      <c r="E86" s="175">
        <v>10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7.6000000000000004E-4</v>
      </c>
      <c r="O86" s="175">
        <f>ROUND(E86*N86,2)</f>
        <v>0.01</v>
      </c>
      <c r="P86" s="175">
        <v>0</v>
      </c>
      <c r="Q86" s="175">
        <f>ROUND(E86*P86,2)</f>
        <v>0</v>
      </c>
      <c r="R86" s="177" t="s">
        <v>241</v>
      </c>
      <c r="S86" s="177" t="s">
        <v>177</v>
      </c>
      <c r="T86" s="178" t="s">
        <v>271</v>
      </c>
      <c r="U86" s="156">
        <v>0.311</v>
      </c>
      <c r="V86" s="156">
        <f>ROUND(E86*U86,2)</f>
        <v>3.11</v>
      </c>
      <c r="W86" s="156"/>
      <c r="X86" s="156" t="s">
        <v>172</v>
      </c>
      <c r="Y86" s="156" t="s">
        <v>173</v>
      </c>
      <c r="Z86" s="146"/>
      <c r="AA86" s="146"/>
      <c r="AB86" s="146"/>
      <c r="AC86" s="146"/>
      <c r="AD86" s="146"/>
      <c r="AE86" s="146"/>
      <c r="AF86" s="146"/>
      <c r="AG86" s="146" t="s">
        <v>174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65">
        <v>33</v>
      </c>
      <c r="B87" s="166" t="s">
        <v>334</v>
      </c>
      <c r="C87" s="182" t="s">
        <v>335</v>
      </c>
      <c r="D87" s="167" t="s">
        <v>240</v>
      </c>
      <c r="E87" s="168">
        <v>10</v>
      </c>
      <c r="F87" s="169"/>
      <c r="G87" s="170">
        <f>ROUND(E87*F87,2)</f>
        <v>0</v>
      </c>
      <c r="H87" s="169"/>
      <c r="I87" s="170">
        <f>ROUND(E87*H87,2)</f>
        <v>0</v>
      </c>
      <c r="J87" s="169"/>
      <c r="K87" s="170">
        <f>ROUND(E87*J87,2)</f>
        <v>0</v>
      </c>
      <c r="L87" s="170">
        <v>21</v>
      </c>
      <c r="M87" s="170">
        <f>G87*(1+L87/100)</f>
        <v>0</v>
      </c>
      <c r="N87" s="168">
        <v>0</v>
      </c>
      <c r="O87" s="168">
        <f>ROUND(E87*N87,2)</f>
        <v>0</v>
      </c>
      <c r="P87" s="168">
        <v>0</v>
      </c>
      <c r="Q87" s="168">
        <f>ROUND(E87*P87,2)</f>
        <v>0</v>
      </c>
      <c r="R87" s="170" t="s">
        <v>241</v>
      </c>
      <c r="S87" s="170" t="s">
        <v>177</v>
      </c>
      <c r="T87" s="171" t="s">
        <v>271</v>
      </c>
      <c r="U87" s="156">
        <v>0.125</v>
      </c>
      <c r="V87" s="156">
        <f>ROUND(E87*U87,2)</f>
        <v>1.25</v>
      </c>
      <c r="W87" s="156"/>
      <c r="X87" s="156" t="s">
        <v>172</v>
      </c>
      <c r="Y87" s="156" t="s">
        <v>173</v>
      </c>
      <c r="Z87" s="146"/>
      <c r="AA87" s="146"/>
      <c r="AB87" s="146"/>
      <c r="AC87" s="146"/>
      <c r="AD87" s="146"/>
      <c r="AE87" s="146"/>
      <c r="AF87" s="146"/>
      <c r="AG87" s="146" t="s">
        <v>174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2" x14ac:dyDescent="0.2">
      <c r="A88" s="153"/>
      <c r="B88" s="154"/>
      <c r="C88" s="256" t="s">
        <v>336</v>
      </c>
      <c r="D88" s="257"/>
      <c r="E88" s="257"/>
      <c r="F88" s="257"/>
      <c r="G88" s="257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228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2.5" outlineLevel="1" x14ac:dyDescent="0.2">
      <c r="A89" s="165">
        <v>34</v>
      </c>
      <c r="B89" s="166" t="s">
        <v>337</v>
      </c>
      <c r="C89" s="182" t="s">
        <v>338</v>
      </c>
      <c r="D89" s="167" t="s">
        <v>246</v>
      </c>
      <c r="E89" s="168">
        <v>45</v>
      </c>
      <c r="F89" s="169"/>
      <c r="G89" s="170">
        <f>ROUND(E89*F89,2)</f>
        <v>0</v>
      </c>
      <c r="H89" s="169"/>
      <c r="I89" s="170">
        <f>ROUND(E89*H89,2)</f>
        <v>0</v>
      </c>
      <c r="J89" s="169"/>
      <c r="K89" s="170">
        <f>ROUND(E89*J89,2)</f>
        <v>0</v>
      </c>
      <c r="L89" s="170">
        <v>21</v>
      </c>
      <c r="M89" s="170">
        <f>G89*(1+L89/100)</f>
        <v>0</v>
      </c>
      <c r="N89" s="168">
        <v>0.188</v>
      </c>
      <c r="O89" s="168">
        <f>ROUND(E89*N89,2)</f>
        <v>8.4600000000000009</v>
      </c>
      <c r="P89" s="168">
        <v>0</v>
      </c>
      <c r="Q89" s="168">
        <f>ROUND(E89*P89,2)</f>
        <v>0</v>
      </c>
      <c r="R89" s="170" t="s">
        <v>241</v>
      </c>
      <c r="S89" s="170" t="s">
        <v>177</v>
      </c>
      <c r="T89" s="171" t="s">
        <v>177</v>
      </c>
      <c r="U89" s="156">
        <v>0.27200000000000002</v>
      </c>
      <c r="V89" s="156">
        <f>ROUND(E89*U89,2)</f>
        <v>12.24</v>
      </c>
      <c r="W89" s="156"/>
      <c r="X89" s="156" t="s">
        <v>172</v>
      </c>
      <c r="Y89" s="156" t="s">
        <v>173</v>
      </c>
      <c r="Z89" s="146"/>
      <c r="AA89" s="146"/>
      <c r="AB89" s="146"/>
      <c r="AC89" s="146"/>
      <c r="AD89" s="146"/>
      <c r="AE89" s="146"/>
      <c r="AF89" s="146"/>
      <c r="AG89" s="146" t="s">
        <v>174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2" x14ac:dyDescent="0.2">
      <c r="A90" s="153"/>
      <c r="B90" s="154"/>
      <c r="C90" s="256" t="s">
        <v>339</v>
      </c>
      <c r="D90" s="257"/>
      <c r="E90" s="257"/>
      <c r="F90" s="257"/>
      <c r="G90" s="257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228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65">
        <v>35</v>
      </c>
      <c r="B91" s="166" t="s">
        <v>340</v>
      </c>
      <c r="C91" s="182" t="s">
        <v>341</v>
      </c>
      <c r="D91" s="167" t="s">
        <v>246</v>
      </c>
      <c r="E91" s="168">
        <v>20</v>
      </c>
      <c r="F91" s="169"/>
      <c r="G91" s="170">
        <f>ROUND(E91*F91,2)</f>
        <v>0</v>
      </c>
      <c r="H91" s="169"/>
      <c r="I91" s="170">
        <f>ROUND(E91*H91,2)</f>
        <v>0</v>
      </c>
      <c r="J91" s="169"/>
      <c r="K91" s="170">
        <f>ROUND(E91*J91,2)</f>
        <v>0</v>
      </c>
      <c r="L91" s="170">
        <v>21</v>
      </c>
      <c r="M91" s="170">
        <f>G91*(1+L91/100)</f>
        <v>0</v>
      </c>
      <c r="N91" s="168">
        <v>0</v>
      </c>
      <c r="O91" s="168">
        <f>ROUND(E91*N91,2)</f>
        <v>0</v>
      </c>
      <c r="P91" s="168">
        <v>0</v>
      </c>
      <c r="Q91" s="168">
        <f>ROUND(E91*P91,2)</f>
        <v>0</v>
      </c>
      <c r="R91" s="170" t="s">
        <v>241</v>
      </c>
      <c r="S91" s="170" t="s">
        <v>177</v>
      </c>
      <c r="T91" s="171" t="s">
        <v>177</v>
      </c>
      <c r="U91" s="156">
        <v>9.2999999999999999E-2</v>
      </c>
      <c r="V91" s="156">
        <f>ROUND(E91*U91,2)</f>
        <v>1.86</v>
      </c>
      <c r="W91" s="156"/>
      <c r="X91" s="156" t="s">
        <v>172</v>
      </c>
      <c r="Y91" s="156" t="s">
        <v>173</v>
      </c>
      <c r="Z91" s="146"/>
      <c r="AA91" s="146"/>
      <c r="AB91" s="146"/>
      <c r="AC91" s="146"/>
      <c r="AD91" s="146"/>
      <c r="AE91" s="146"/>
      <c r="AF91" s="146"/>
      <c r="AG91" s="146" t="s">
        <v>174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2" x14ac:dyDescent="0.2">
      <c r="A92" s="153"/>
      <c r="B92" s="154"/>
      <c r="C92" s="256" t="s">
        <v>342</v>
      </c>
      <c r="D92" s="257"/>
      <c r="E92" s="257"/>
      <c r="F92" s="257"/>
      <c r="G92" s="257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228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 x14ac:dyDescent="0.2">
      <c r="A93" s="172">
        <v>36</v>
      </c>
      <c r="B93" s="173" t="s">
        <v>343</v>
      </c>
      <c r="C93" s="181" t="s">
        <v>344</v>
      </c>
      <c r="D93" s="174" t="s">
        <v>279</v>
      </c>
      <c r="E93" s="175">
        <v>2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5.1000000000000004E-3</v>
      </c>
      <c r="O93" s="175">
        <f>ROUND(E93*N93,2)</f>
        <v>0.01</v>
      </c>
      <c r="P93" s="175">
        <v>0</v>
      </c>
      <c r="Q93" s="175">
        <f>ROUND(E93*P93,2)</f>
        <v>0</v>
      </c>
      <c r="R93" s="177" t="s">
        <v>282</v>
      </c>
      <c r="S93" s="177" t="s">
        <v>177</v>
      </c>
      <c r="T93" s="178" t="s">
        <v>271</v>
      </c>
      <c r="U93" s="156">
        <v>0</v>
      </c>
      <c r="V93" s="156">
        <f>ROUND(E93*U93,2)</f>
        <v>0</v>
      </c>
      <c r="W93" s="156"/>
      <c r="X93" s="156" t="s">
        <v>283</v>
      </c>
      <c r="Y93" s="156" t="s">
        <v>173</v>
      </c>
      <c r="Z93" s="146"/>
      <c r="AA93" s="146"/>
      <c r="AB93" s="146"/>
      <c r="AC93" s="146"/>
      <c r="AD93" s="146"/>
      <c r="AE93" s="146"/>
      <c r="AF93" s="146"/>
      <c r="AG93" s="146" t="s">
        <v>284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65">
        <v>37</v>
      </c>
      <c r="B94" s="166" t="s">
        <v>345</v>
      </c>
      <c r="C94" s="182" t="s">
        <v>346</v>
      </c>
      <c r="D94" s="167" t="s">
        <v>279</v>
      </c>
      <c r="E94" s="168">
        <v>6</v>
      </c>
      <c r="F94" s="169"/>
      <c r="G94" s="170">
        <f>ROUND(E94*F94,2)</f>
        <v>0</v>
      </c>
      <c r="H94" s="169"/>
      <c r="I94" s="170">
        <f>ROUND(E94*H94,2)</f>
        <v>0</v>
      </c>
      <c r="J94" s="169"/>
      <c r="K94" s="170">
        <f>ROUND(E94*J94,2)</f>
        <v>0</v>
      </c>
      <c r="L94" s="170">
        <v>21</v>
      </c>
      <c r="M94" s="170">
        <f>G94*(1+L94/100)</f>
        <v>0</v>
      </c>
      <c r="N94" s="168">
        <v>5.1000000000000004E-3</v>
      </c>
      <c r="O94" s="168">
        <f>ROUND(E94*N94,2)</f>
        <v>0.03</v>
      </c>
      <c r="P94" s="168">
        <v>0</v>
      </c>
      <c r="Q94" s="168">
        <f>ROUND(E94*P94,2)</f>
        <v>0</v>
      </c>
      <c r="R94" s="170"/>
      <c r="S94" s="170" t="s">
        <v>170</v>
      </c>
      <c r="T94" s="171" t="s">
        <v>271</v>
      </c>
      <c r="U94" s="156">
        <v>0</v>
      </c>
      <c r="V94" s="156">
        <f>ROUND(E94*U94,2)</f>
        <v>0</v>
      </c>
      <c r="W94" s="156"/>
      <c r="X94" s="156" t="s">
        <v>283</v>
      </c>
      <c r="Y94" s="156" t="s">
        <v>173</v>
      </c>
      <c r="Z94" s="146"/>
      <c r="AA94" s="146"/>
      <c r="AB94" s="146"/>
      <c r="AC94" s="146"/>
      <c r="AD94" s="146"/>
      <c r="AE94" s="146"/>
      <c r="AF94" s="146"/>
      <c r="AG94" s="146" t="s">
        <v>284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2" x14ac:dyDescent="0.2">
      <c r="A95" s="153"/>
      <c r="B95" s="154"/>
      <c r="C95" s="188" t="s">
        <v>347</v>
      </c>
      <c r="D95" s="186"/>
      <c r="E95" s="187">
        <v>3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230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">
      <c r="A96" s="153"/>
      <c r="B96" s="154"/>
      <c r="C96" s="188" t="s">
        <v>348</v>
      </c>
      <c r="D96" s="186"/>
      <c r="E96" s="187">
        <v>3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230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72">
        <v>38</v>
      </c>
      <c r="B97" s="173" t="s">
        <v>349</v>
      </c>
      <c r="C97" s="181" t="s">
        <v>350</v>
      </c>
      <c r="D97" s="174" t="s">
        <v>279</v>
      </c>
      <c r="E97" s="175">
        <v>8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 t="s">
        <v>282</v>
      </c>
      <c r="S97" s="177" t="s">
        <v>177</v>
      </c>
      <c r="T97" s="178" t="s">
        <v>271</v>
      </c>
      <c r="U97" s="156">
        <v>0</v>
      </c>
      <c r="V97" s="156">
        <f>ROUND(E97*U97,2)</f>
        <v>0</v>
      </c>
      <c r="W97" s="156"/>
      <c r="X97" s="156" t="s">
        <v>283</v>
      </c>
      <c r="Y97" s="156" t="s">
        <v>173</v>
      </c>
      <c r="Z97" s="146"/>
      <c r="AA97" s="146"/>
      <c r="AB97" s="146"/>
      <c r="AC97" s="146"/>
      <c r="AD97" s="146"/>
      <c r="AE97" s="146"/>
      <c r="AF97" s="146"/>
      <c r="AG97" s="146" t="s">
        <v>284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72">
        <v>39</v>
      </c>
      <c r="B98" s="173" t="s">
        <v>351</v>
      </c>
      <c r="C98" s="181" t="s">
        <v>352</v>
      </c>
      <c r="D98" s="174" t="s">
        <v>279</v>
      </c>
      <c r="E98" s="175">
        <v>8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7" t="s">
        <v>282</v>
      </c>
      <c r="S98" s="177" t="s">
        <v>177</v>
      </c>
      <c r="T98" s="178" t="s">
        <v>271</v>
      </c>
      <c r="U98" s="156">
        <v>0</v>
      </c>
      <c r="V98" s="156">
        <f>ROUND(E98*U98,2)</f>
        <v>0</v>
      </c>
      <c r="W98" s="156"/>
      <c r="X98" s="156" t="s">
        <v>283</v>
      </c>
      <c r="Y98" s="156" t="s">
        <v>173</v>
      </c>
      <c r="Z98" s="146"/>
      <c r="AA98" s="146"/>
      <c r="AB98" s="146"/>
      <c r="AC98" s="146"/>
      <c r="AD98" s="146"/>
      <c r="AE98" s="146"/>
      <c r="AF98" s="146"/>
      <c r="AG98" s="146" t="s">
        <v>284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65">
        <v>40</v>
      </c>
      <c r="B99" s="166" t="s">
        <v>353</v>
      </c>
      <c r="C99" s="182" t="s">
        <v>354</v>
      </c>
      <c r="D99" s="167" t="s">
        <v>279</v>
      </c>
      <c r="E99" s="168">
        <v>45.45</v>
      </c>
      <c r="F99" s="169"/>
      <c r="G99" s="170">
        <f>ROUND(E99*F99,2)</f>
        <v>0</v>
      </c>
      <c r="H99" s="169"/>
      <c r="I99" s="170">
        <f>ROUND(E99*H99,2)</f>
        <v>0</v>
      </c>
      <c r="J99" s="169"/>
      <c r="K99" s="170">
        <f>ROUND(E99*J99,2)</f>
        <v>0</v>
      </c>
      <c r="L99" s="170">
        <v>21</v>
      </c>
      <c r="M99" s="170">
        <f>G99*(1+L99/100)</f>
        <v>0</v>
      </c>
      <c r="N99" s="168">
        <v>0.06</v>
      </c>
      <c r="O99" s="168">
        <f>ROUND(E99*N99,2)</f>
        <v>2.73</v>
      </c>
      <c r="P99" s="168">
        <v>0</v>
      </c>
      <c r="Q99" s="168">
        <f>ROUND(E99*P99,2)</f>
        <v>0</v>
      </c>
      <c r="R99" s="170" t="s">
        <v>282</v>
      </c>
      <c r="S99" s="170" t="s">
        <v>177</v>
      </c>
      <c r="T99" s="171" t="s">
        <v>291</v>
      </c>
      <c r="U99" s="156">
        <v>0</v>
      </c>
      <c r="V99" s="156">
        <f>ROUND(E99*U99,2)</f>
        <v>0</v>
      </c>
      <c r="W99" s="156"/>
      <c r="X99" s="156" t="s">
        <v>283</v>
      </c>
      <c r="Y99" s="156" t="s">
        <v>173</v>
      </c>
      <c r="Z99" s="146"/>
      <c r="AA99" s="146"/>
      <c r="AB99" s="146"/>
      <c r="AC99" s="146"/>
      <c r="AD99" s="146"/>
      <c r="AE99" s="146"/>
      <c r="AF99" s="146"/>
      <c r="AG99" s="146" t="s">
        <v>284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2" x14ac:dyDescent="0.2">
      <c r="A100" s="153"/>
      <c r="B100" s="154"/>
      <c r="C100" s="188" t="s">
        <v>355</v>
      </c>
      <c r="D100" s="186"/>
      <c r="E100" s="187">
        <v>45.45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230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x14ac:dyDescent="0.2">
      <c r="A101" s="158" t="s">
        <v>165</v>
      </c>
      <c r="B101" s="159" t="s">
        <v>127</v>
      </c>
      <c r="C101" s="180" t="s">
        <v>128</v>
      </c>
      <c r="D101" s="160"/>
      <c r="E101" s="161"/>
      <c r="F101" s="162"/>
      <c r="G101" s="162">
        <f>SUMIF(AG102:AG105,"&lt;&gt;NOR",G102:G105)</f>
        <v>0</v>
      </c>
      <c r="H101" s="162"/>
      <c r="I101" s="162">
        <f>SUM(I102:I105)</f>
        <v>0</v>
      </c>
      <c r="J101" s="162"/>
      <c r="K101" s="162">
        <f>SUM(K102:K105)</f>
        <v>0</v>
      </c>
      <c r="L101" s="162"/>
      <c r="M101" s="162">
        <f>SUM(M102:M105)</f>
        <v>0</v>
      </c>
      <c r="N101" s="161"/>
      <c r="O101" s="161">
        <f>SUM(O102:O105)</f>
        <v>0</v>
      </c>
      <c r="P101" s="161"/>
      <c r="Q101" s="161">
        <f>SUM(Q102:Q105)</f>
        <v>0.18</v>
      </c>
      <c r="R101" s="162"/>
      <c r="S101" s="162"/>
      <c r="T101" s="163"/>
      <c r="U101" s="157"/>
      <c r="V101" s="157">
        <f>SUM(V102:V105)</f>
        <v>19.259999999999998</v>
      </c>
      <c r="W101" s="157"/>
      <c r="X101" s="157"/>
      <c r="Y101" s="157"/>
      <c r="AG101" t="s">
        <v>166</v>
      </c>
    </row>
    <row r="102" spans="1:60" ht="22.5" outlineLevel="1" x14ac:dyDescent="0.2">
      <c r="A102" s="165">
        <v>41</v>
      </c>
      <c r="B102" s="166" t="s">
        <v>356</v>
      </c>
      <c r="C102" s="182" t="s">
        <v>357</v>
      </c>
      <c r="D102" s="167" t="s">
        <v>225</v>
      </c>
      <c r="E102" s="168">
        <v>1</v>
      </c>
      <c r="F102" s="169"/>
      <c r="G102" s="170">
        <f>ROUND(E102*F102,2)</f>
        <v>0</v>
      </c>
      <c r="H102" s="169"/>
      <c r="I102" s="170">
        <f>ROUND(E102*H102,2)</f>
        <v>0</v>
      </c>
      <c r="J102" s="169"/>
      <c r="K102" s="170">
        <f>ROUND(E102*J102,2)</f>
        <v>0</v>
      </c>
      <c r="L102" s="170">
        <v>21</v>
      </c>
      <c r="M102" s="170">
        <f>G102*(1+L102/100)</f>
        <v>0</v>
      </c>
      <c r="N102" s="168">
        <v>0</v>
      </c>
      <c r="O102" s="168">
        <f>ROUND(E102*N102,2)</f>
        <v>0</v>
      </c>
      <c r="P102" s="168">
        <v>0</v>
      </c>
      <c r="Q102" s="168">
        <f>ROUND(E102*P102,2)</f>
        <v>0</v>
      </c>
      <c r="R102" s="170" t="s">
        <v>226</v>
      </c>
      <c r="S102" s="170" t="s">
        <v>177</v>
      </c>
      <c r="T102" s="171" t="s">
        <v>177</v>
      </c>
      <c r="U102" s="156">
        <v>18.22</v>
      </c>
      <c r="V102" s="156">
        <f>ROUND(E102*U102,2)</f>
        <v>18.22</v>
      </c>
      <c r="W102" s="156"/>
      <c r="X102" s="156" t="s">
        <v>172</v>
      </c>
      <c r="Y102" s="156" t="s">
        <v>173</v>
      </c>
      <c r="Z102" s="146"/>
      <c r="AA102" s="146"/>
      <c r="AB102" s="146"/>
      <c r="AC102" s="146"/>
      <c r="AD102" s="146"/>
      <c r="AE102" s="146"/>
      <c r="AF102" s="146"/>
      <c r="AG102" s="146" t="s">
        <v>174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2" x14ac:dyDescent="0.2">
      <c r="A103" s="153"/>
      <c r="B103" s="154"/>
      <c r="C103" s="256" t="s">
        <v>358</v>
      </c>
      <c r="D103" s="257"/>
      <c r="E103" s="257"/>
      <c r="F103" s="257"/>
      <c r="G103" s="257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228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53"/>
      <c r="B104" s="154"/>
      <c r="C104" s="188" t="s">
        <v>359</v>
      </c>
      <c r="D104" s="186"/>
      <c r="E104" s="187">
        <v>1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230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22.5" outlineLevel="1" x14ac:dyDescent="0.2">
      <c r="A105" s="172">
        <v>42</v>
      </c>
      <c r="B105" s="173" t="s">
        <v>360</v>
      </c>
      <c r="C105" s="181" t="s">
        <v>361</v>
      </c>
      <c r="D105" s="174" t="s">
        <v>279</v>
      </c>
      <c r="E105" s="175">
        <v>4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0</v>
      </c>
      <c r="O105" s="175">
        <f>ROUND(E105*N105,2)</f>
        <v>0</v>
      </c>
      <c r="P105" s="175">
        <v>4.4999999999999998E-2</v>
      </c>
      <c r="Q105" s="175">
        <f>ROUND(E105*P105,2)</f>
        <v>0.18</v>
      </c>
      <c r="R105" s="177" t="s">
        <v>362</v>
      </c>
      <c r="S105" s="177" t="s">
        <v>177</v>
      </c>
      <c r="T105" s="178" t="s">
        <v>177</v>
      </c>
      <c r="U105" s="156">
        <v>0.26</v>
      </c>
      <c r="V105" s="156">
        <f>ROUND(E105*U105,2)</f>
        <v>1.04</v>
      </c>
      <c r="W105" s="156"/>
      <c r="X105" s="156" t="s">
        <v>172</v>
      </c>
      <c r="Y105" s="156" t="s">
        <v>173</v>
      </c>
      <c r="Z105" s="146"/>
      <c r="AA105" s="146"/>
      <c r="AB105" s="146"/>
      <c r="AC105" s="146"/>
      <c r="AD105" s="146"/>
      <c r="AE105" s="146"/>
      <c r="AF105" s="146"/>
      <c r="AG105" s="146" t="s">
        <v>174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x14ac:dyDescent="0.2">
      <c r="A106" s="158" t="s">
        <v>165</v>
      </c>
      <c r="B106" s="159" t="s">
        <v>129</v>
      </c>
      <c r="C106" s="180" t="s">
        <v>130</v>
      </c>
      <c r="D106" s="160"/>
      <c r="E106" s="161"/>
      <c r="F106" s="162"/>
      <c r="G106" s="162">
        <f>SUMIF(AG107:AG111,"&lt;&gt;NOR",G107:G111)</f>
        <v>0</v>
      </c>
      <c r="H106" s="162"/>
      <c r="I106" s="162">
        <f>SUM(I107:I111)</f>
        <v>0</v>
      </c>
      <c r="J106" s="162"/>
      <c r="K106" s="162">
        <f>SUM(K107:K111)</f>
        <v>0</v>
      </c>
      <c r="L106" s="162"/>
      <c r="M106" s="162">
        <f>SUM(M107:M111)</f>
        <v>0</v>
      </c>
      <c r="N106" s="161"/>
      <c r="O106" s="161">
        <f>SUM(O107:O111)</f>
        <v>0</v>
      </c>
      <c r="P106" s="161"/>
      <c r="Q106" s="161">
        <f>SUM(Q107:Q111)</f>
        <v>0</v>
      </c>
      <c r="R106" s="162"/>
      <c r="S106" s="162"/>
      <c r="T106" s="163"/>
      <c r="U106" s="157"/>
      <c r="V106" s="157">
        <f>SUM(V107:V111)</f>
        <v>75.81</v>
      </c>
      <c r="W106" s="157"/>
      <c r="X106" s="157"/>
      <c r="Y106" s="157"/>
      <c r="AG106" t="s">
        <v>166</v>
      </c>
    </row>
    <row r="107" spans="1:60" outlineLevel="1" x14ac:dyDescent="0.2">
      <c r="A107" s="165">
        <v>43</v>
      </c>
      <c r="B107" s="166" t="s">
        <v>363</v>
      </c>
      <c r="C107" s="182" t="s">
        <v>364</v>
      </c>
      <c r="D107" s="167" t="s">
        <v>365</v>
      </c>
      <c r="E107" s="168">
        <v>132.14500000000001</v>
      </c>
      <c r="F107" s="169"/>
      <c r="G107" s="170">
        <f>ROUND(E107*F107,2)</f>
        <v>0</v>
      </c>
      <c r="H107" s="169"/>
      <c r="I107" s="170">
        <f>ROUND(E107*H107,2)</f>
        <v>0</v>
      </c>
      <c r="J107" s="169"/>
      <c r="K107" s="170">
        <f>ROUND(E107*J107,2)</f>
        <v>0</v>
      </c>
      <c r="L107" s="170">
        <v>21</v>
      </c>
      <c r="M107" s="170">
        <f>G107*(1+L107/100)</f>
        <v>0</v>
      </c>
      <c r="N107" s="168">
        <v>0</v>
      </c>
      <c r="O107" s="168">
        <f>ROUND(E107*N107,2)</f>
        <v>0</v>
      </c>
      <c r="P107" s="168">
        <v>0</v>
      </c>
      <c r="Q107" s="168">
        <f>ROUND(E107*P107,2)</f>
        <v>0</v>
      </c>
      <c r="R107" s="170" t="s">
        <v>241</v>
      </c>
      <c r="S107" s="170" t="s">
        <v>177</v>
      </c>
      <c r="T107" s="171" t="s">
        <v>177</v>
      </c>
      <c r="U107" s="156">
        <v>0.39</v>
      </c>
      <c r="V107" s="156">
        <f>ROUND(E107*U107,2)</f>
        <v>51.54</v>
      </c>
      <c r="W107" s="156"/>
      <c r="X107" s="156" t="s">
        <v>172</v>
      </c>
      <c r="Y107" s="156" t="s">
        <v>173</v>
      </c>
      <c r="Z107" s="146"/>
      <c r="AA107" s="146"/>
      <c r="AB107" s="146"/>
      <c r="AC107" s="146"/>
      <c r="AD107" s="146"/>
      <c r="AE107" s="146"/>
      <c r="AF107" s="146"/>
      <c r="AG107" s="146" t="s">
        <v>174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2" x14ac:dyDescent="0.2">
      <c r="A108" s="153"/>
      <c r="B108" s="154"/>
      <c r="C108" s="256" t="s">
        <v>366</v>
      </c>
      <c r="D108" s="257"/>
      <c r="E108" s="257"/>
      <c r="F108" s="257"/>
      <c r="G108" s="257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228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65">
        <v>44</v>
      </c>
      <c r="B109" s="166" t="s">
        <v>367</v>
      </c>
      <c r="C109" s="182" t="s">
        <v>368</v>
      </c>
      <c r="D109" s="167" t="s">
        <v>365</v>
      </c>
      <c r="E109" s="168">
        <v>1516.83124</v>
      </c>
      <c r="F109" s="169"/>
      <c r="G109" s="170">
        <f>ROUND(E109*F109,2)</f>
        <v>0</v>
      </c>
      <c r="H109" s="169"/>
      <c r="I109" s="170">
        <f>ROUND(E109*H109,2)</f>
        <v>0</v>
      </c>
      <c r="J109" s="169"/>
      <c r="K109" s="170">
        <f>ROUND(E109*J109,2)</f>
        <v>0</v>
      </c>
      <c r="L109" s="170">
        <v>21</v>
      </c>
      <c r="M109" s="170">
        <f>G109*(1+L109/100)</f>
        <v>0</v>
      </c>
      <c r="N109" s="168">
        <v>0</v>
      </c>
      <c r="O109" s="168">
        <f>ROUND(E109*N109,2)</f>
        <v>0</v>
      </c>
      <c r="P109" s="168">
        <v>0</v>
      </c>
      <c r="Q109" s="168">
        <f>ROUND(E109*P109,2)</f>
        <v>0</v>
      </c>
      <c r="R109" s="170" t="s">
        <v>241</v>
      </c>
      <c r="S109" s="170" t="s">
        <v>177</v>
      </c>
      <c r="T109" s="171" t="s">
        <v>177</v>
      </c>
      <c r="U109" s="156">
        <v>1.6E-2</v>
      </c>
      <c r="V109" s="156">
        <f>ROUND(E109*U109,2)</f>
        <v>24.27</v>
      </c>
      <c r="W109" s="156"/>
      <c r="X109" s="156" t="s">
        <v>172</v>
      </c>
      <c r="Y109" s="156" t="s">
        <v>173</v>
      </c>
      <c r="Z109" s="146"/>
      <c r="AA109" s="146"/>
      <c r="AB109" s="146"/>
      <c r="AC109" s="146"/>
      <c r="AD109" s="146"/>
      <c r="AE109" s="146"/>
      <c r="AF109" s="146"/>
      <c r="AG109" s="146" t="s">
        <v>174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2" x14ac:dyDescent="0.2">
      <c r="A110" s="153"/>
      <c r="B110" s="154"/>
      <c r="C110" s="256" t="s">
        <v>366</v>
      </c>
      <c r="D110" s="257"/>
      <c r="E110" s="257"/>
      <c r="F110" s="257"/>
      <c r="G110" s="257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228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53"/>
      <c r="B111" s="154"/>
      <c r="C111" s="188" t="s">
        <v>369</v>
      </c>
      <c r="D111" s="186"/>
      <c r="E111" s="187">
        <v>1516.83124</v>
      </c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230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x14ac:dyDescent="0.2">
      <c r="A112" s="158" t="s">
        <v>165</v>
      </c>
      <c r="B112" s="159" t="s">
        <v>133</v>
      </c>
      <c r="C112" s="180" t="s">
        <v>134</v>
      </c>
      <c r="D112" s="160"/>
      <c r="E112" s="161"/>
      <c r="F112" s="162"/>
      <c r="G112" s="162">
        <f>SUMIF(AG113:AG119,"&lt;&gt;NOR",G113:G119)</f>
        <v>0</v>
      </c>
      <c r="H112" s="162"/>
      <c r="I112" s="162">
        <f>SUM(I113:I119)</f>
        <v>0</v>
      </c>
      <c r="J112" s="162"/>
      <c r="K112" s="162">
        <f>SUM(K113:K119)</f>
        <v>0</v>
      </c>
      <c r="L112" s="162"/>
      <c r="M112" s="162">
        <f>SUM(M113:M119)</f>
        <v>0</v>
      </c>
      <c r="N112" s="161"/>
      <c r="O112" s="161">
        <f>SUM(O113:O119)</f>
        <v>0</v>
      </c>
      <c r="P112" s="161"/>
      <c r="Q112" s="161">
        <f>SUM(Q113:Q119)</f>
        <v>0</v>
      </c>
      <c r="R112" s="162"/>
      <c r="S112" s="162"/>
      <c r="T112" s="163"/>
      <c r="U112" s="157"/>
      <c r="V112" s="157">
        <f>SUM(V113:V119)</f>
        <v>752.32</v>
      </c>
      <c r="W112" s="157"/>
      <c r="X112" s="157"/>
      <c r="Y112" s="157"/>
      <c r="AG112" t="s">
        <v>166</v>
      </c>
    </row>
    <row r="113" spans="1:60" ht="22.5" outlineLevel="1" x14ac:dyDescent="0.2">
      <c r="A113" s="172">
        <v>45</v>
      </c>
      <c r="B113" s="173" t="s">
        <v>370</v>
      </c>
      <c r="C113" s="181" t="s">
        <v>371</v>
      </c>
      <c r="D113" s="174" t="s">
        <v>365</v>
      </c>
      <c r="E113" s="175">
        <v>995.13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 t="s">
        <v>241</v>
      </c>
      <c r="S113" s="177" t="s">
        <v>177</v>
      </c>
      <c r="T113" s="178" t="s">
        <v>177</v>
      </c>
      <c r="U113" s="156">
        <v>0.01</v>
      </c>
      <c r="V113" s="156">
        <f>ROUND(E113*U113,2)</f>
        <v>9.9499999999999993</v>
      </c>
      <c r="W113" s="156"/>
      <c r="X113" s="156" t="s">
        <v>172</v>
      </c>
      <c r="Y113" s="156" t="s">
        <v>173</v>
      </c>
      <c r="Z113" s="146"/>
      <c r="AA113" s="146"/>
      <c r="AB113" s="146"/>
      <c r="AC113" s="146"/>
      <c r="AD113" s="146"/>
      <c r="AE113" s="146"/>
      <c r="AF113" s="146"/>
      <c r="AG113" s="146" t="s">
        <v>174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ht="22.5" outlineLevel="1" x14ac:dyDescent="0.2">
      <c r="A114" s="165">
        <v>46</v>
      </c>
      <c r="B114" s="166" t="s">
        <v>372</v>
      </c>
      <c r="C114" s="182" t="s">
        <v>373</v>
      </c>
      <c r="D114" s="167" t="s">
        <v>365</v>
      </c>
      <c r="E114" s="168">
        <v>14926.95</v>
      </c>
      <c r="F114" s="169"/>
      <c r="G114" s="170">
        <f>ROUND(E114*F114,2)</f>
        <v>0</v>
      </c>
      <c r="H114" s="169"/>
      <c r="I114" s="170">
        <f>ROUND(E114*H114,2)</f>
        <v>0</v>
      </c>
      <c r="J114" s="169"/>
      <c r="K114" s="170">
        <f>ROUND(E114*J114,2)</f>
        <v>0</v>
      </c>
      <c r="L114" s="170">
        <v>21</v>
      </c>
      <c r="M114" s="170">
        <f>G114*(1+L114/100)</f>
        <v>0</v>
      </c>
      <c r="N114" s="168">
        <v>0</v>
      </c>
      <c r="O114" s="168">
        <f>ROUND(E114*N114,2)</f>
        <v>0</v>
      </c>
      <c r="P114" s="168">
        <v>0</v>
      </c>
      <c r="Q114" s="168">
        <f>ROUND(E114*P114,2)</f>
        <v>0</v>
      </c>
      <c r="R114" s="170" t="s">
        <v>241</v>
      </c>
      <c r="S114" s="170" t="s">
        <v>177</v>
      </c>
      <c r="T114" s="171" t="s">
        <v>177</v>
      </c>
      <c r="U114" s="156">
        <v>0</v>
      </c>
      <c r="V114" s="156">
        <f>ROUND(E114*U114,2)</f>
        <v>0</v>
      </c>
      <c r="W114" s="156"/>
      <c r="X114" s="156" t="s">
        <v>172</v>
      </c>
      <c r="Y114" s="156" t="s">
        <v>173</v>
      </c>
      <c r="Z114" s="146"/>
      <c r="AA114" s="146"/>
      <c r="AB114" s="146"/>
      <c r="AC114" s="146"/>
      <c r="AD114" s="146"/>
      <c r="AE114" s="146"/>
      <c r="AF114" s="146"/>
      <c r="AG114" s="146" t="s">
        <v>174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53"/>
      <c r="B115" s="154"/>
      <c r="C115" s="188" t="s">
        <v>374</v>
      </c>
      <c r="D115" s="186"/>
      <c r="E115" s="187">
        <v>14926.95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230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65">
        <v>47</v>
      </c>
      <c r="B116" s="166" t="s">
        <v>375</v>
      </c>
      <c r="C116" s="182" t="s">
        <v>376</v>
      </c>
      <c r="D116" s="167" t="s">
        <v>365</v>
      </c>
      <c r="E116" s="168">
        <v>638.73</v>
      </c>
      <c r="F116" s="169"/>
      <c r="G116" s="170">
        <f>ROUND(E116*F116,2)</f>
        <v>0</v>
      </c>
      <c r="H116" s="169"/>
      <c r="I116" s="170">
        <f>ROUND(E116*H116,2)</f>
        <v>0</v>
      </c>
      <c r="J116" s="169"/>
      <c r="K116" s="170">
        <f>ROUND(E116*J116,2)</f>
        <v>0</v>
      </c>
      <c r="L116" s="170">
        <v>21</v>
      </c>
      <c r="M116" s="170">
        <f>G116*(1+L116/100)</f>
        <v>0</v>
      </c>
      <c r="N116" s="168">
        <v>0</v>
      </c>
      <c r="O116" s="168">
        <f>ROUND(E116*N116,2)</f>
        <v>0</v>
      </c>
      <c r="P116" s="168">
        <v>0</v>
      </c>
      <c r="Q116" s="168">
        <f>ROUND(E116*P116,2)</f>
        <v>0</v>
      </c>
      <c r="R116" s="170" t="s">
        <v>362</v>
      </c>
      <c r="S116" s="170" t="s">
        <v>177</v>
      </c>
      <c r="T116" s="171" t="s">
        <v>177</v>
      </c>
      <c r="U116" s="156">
        <v>0</v>
      </c>
      <c r="V116" s="156">
        <f>ROUND(E116*U116,2)</f>
        <v>0</v>
      </c>
      <c r="W116" s="156"/>
      <c r="X116" s="156" t="s">
        <v>172</v>
      </c>
      <c r="Y116" s="156" t="s">
        <v>173</v>
      </c>
      <c r="Z116" s="146"/>
      <c r="AA116" s="146"/>
      <c r="AB116" s="146"/>
      <c r="AC116" s="146"/>
      <c r="AD116" s="146"/>
      <c r="AE116" s="146"/>
      <c r="AF116" s="146"/>
      <c r="AG116" s="146" t="s">
        <v>377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2" x14ac:dyDescent="0.2">
      <c r="A117" s="153"/>
      <c r="B117" s="154"/>
      <c r="C117" s="188" t="s">
        <v>378</v>
      </c>
      <c r="D117" s="186"/>
      <c r="E117" s="187">
        <v>638.73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230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1" x14ac:dyDescent="0.2">
      <c r="A118" s="172">
        <v>48</v>
      </c>
      <c r="B118" s="173" t="s">
        <v>379</v>
      </c>
      <c r="C118" s="181" t="s">
        <v>380</v>
      </c>
      <c r="D118" s="174" t="s">
        <v>365</v>
      </c>
      <c r="E118" s="175">
        <v>356.4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0</v>
      </c>
      <c r="O118" s="175">
        <f>ROUND(E118*N118,2)</f>
        <v>0</v>
      </c>
      <c r="P118" s="175">
        <v>0</v>
      </c>
      <c r="Q118" s="175">
        <f>ROUND(E118*P118,2)</f>
        <v>0</v>
      </c>
      <c r="R118" s="177" t="s">
        <v>362</v>
      </c>
      <c r="S118" s="177" t="s">
        <v>177</v>
      </c>
      <c r="T118" s="178" t="s">
        <v>177</v>
      </c>
      <c r="U118" s="156">
        <v>0</v>
      </c>
      <c r="V118" s="156">
        <f>ROUND(E118*U118,2)</f>
        <v>0</v>
      </c>
      <c r="W118" s="156"/>
      <c r="X118" s="156" t="s">
        <v>172</v>
      </c>
      <c r="Y118" s="156" t="s">
        <v>173</v>
      </c>
      <c r="Z118" s="146"/>
      <c r="AA118" s="146"/>
      <c r="AB118" s="146"/>
      <c r="AC118" s="146"/>
      <c r="AD118" s="146"/>
      <c r="AE118" s="146"/>
      <c r="AF118" s="146"/>
      <c r="AG118" s="146" t="s">
        <v>174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65">
        <v>49</v>
      </c>
      <c r="B119" s="166" t="s">
        <v>381</v>
      </c>
      <c r="C119" s="182" t="s">
        <v>382</v>
      </c>
      <c r="D119" s="167" t="s">
        <v>365</v>
      </c>
      <c r="E119" s="168">
        <v>995.13</v>
      </c>
      <c r="F119" s="169"/>
      <c r="G119" s="170">
        <f>ROUND(E119*F119,2)</f>
        <v>0</v>
      </c>
      <c r="H119" s="169"/>
      <c r="I119" s="170">
        <f>ROUND(E119*H119,2)</f>
        <v>0</v>
      </c>
      <c r="J119" s="169"/>
      <c r="K119" s="170">
        <f>ROUND(E119*J119,2)</f>
        <v>0</v>
      </c>
      <c r="L119" s="170">
        <v>21</v>
      </c>
      <c r="M119" s="170">
        <f>G119*(1+L119/100)</f>
        <v>0</v>
      </c>
      <c r="N119" s="168">
        <v>0</v>
      </c>
      <c r="O119" s="168">
        <f>ROUND(E119*N119,2)</f>
        <v>0</v>
      </c>
      <c r="P119" s="168">
        <v>0</v>
      </c>
      <c r="Q119" s="168">
        <f>ROUND(E119*P119,2)</f>
        <v>0</v>
      </c>
      <c r="R119" s="170" t="s">
        <v>241</v>
      </c>
      <c r="S119" s="170" t="s">
        <v>177</v>
      </c>
      <c r="T119" s="171" t="s">
        <v>177</v>
      </c>
      <c r="U119" s="156">
        <v>0.746</v>
      </c>
      <c r="V119" s="156">
        <f>ROUND(E119*U119,2)</f>
        <v>742.37</v>
      </c>
      <c r="W119" s="156"/>
      <c r="X119" s="156" t="s">
        <v>383</v>
      </c>
      <c r="Y119" s="156" t="s">
        <v>173</v>
      </c>
      <c r="Z119" s="146"/>
      <c r="AA119" s="146"/>
      <c r="AB119" s="146"/>
      <c r="AC119" s="146"/>
      <c r="AD119" s="146"/>
      <c r="AE119" s="146"/>
      <c r="AF119" s="146"/>
      <c r="AG119" s="146" t="s">
        <v>384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x14ac:dyDescent="0.2">
      <c r="A120" s="3"/>
      <c r="B120" s="4"/>
      <c r="C120" s="18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v>15</v>
      </c>
      <c r="AF120">
        <v>21</v>
      </c>
      <c r="AG120" t="s">
        <v>151</v>
      </c>
    </row>
    <row r="121" spans="1:60" x14ac:dyDescent="0.2">
      <c r="A121" s="149"/>
      <c r="B121" s="150" t="s">
        <v>29</v>
      </c>
      <c r="C121" s="184"/>
      <c r="D121" s="151"/>
      <c r="E121" s="152"/>
      <c r="F121" s="152"/>
      <c r="G121" s="164">
        <f>G8+G19+G24+G28+G35+G39+G51+G65+G69+G79+G84+G101+G106+G112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f>SUMIF(L7:L119,AE120,G7:G119)</f>
        <v>0</v>
      </c>
      <c r="AF121">
        <f>SUMIF(L7:L119,AF120,G7:G119)</f>
        <v>0</v>
      </c>
      <c r="AG121" t="s">
        <v>219</v>
      </c>
    </row>
    <row r="122" spans="1:60" x14ac:dyDescent="0.2">
      <c r="C122" s="185"/>
      <c r="D122" s="10"/>
      <c r="AG122" t="s">
        <v>222</v>
      </c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ZKrpfri7ST57iFd932H1/TXsu2ZG/f+nNN9wv6zZj9uLRr4kzkAqARIEV4GNEiXMwRupAFUZKZEEDa3jU2D+A==" saltValue="Zn6Cr2S6VbT2lyacGpXP2Q==" spinCount="100000" sheet="1" formatRows="0"/>
  <mergeCells count="25">
    <mergeCell ref="C17:G17"/>
    <mergeCell ref="A1:G1"/>
    <mergeCell ref="C2:G2"/>
    <mergeCell ref="C3:G3"/>
    <mergeCell ref="C4:G4"/>
    <mergeCell ref="C10:G10"/>
    <mergeCell ref="C81:G81"/>
    <mergeCell ref="C23:G23"/>
    <mergeCell ref="C26:G26"/>
    <mergeCell ref="C30:G30"/>
    <mergeCell ref="C32:G32"/>
    <mergeCell ref="C37:G37"/>
    <mergeCell ref="C41:G41"/>
    <mergeCell ref="C44:G44"/>
    <mergeCell ref="C60:G60"/>
    <mergeCell ref="C62:G62"/>
    <mergeCell ref="C67:G67"/>
    <mergeCell ref="C71:G71"/>
    <mergeCell ref="C110:G110"/>
    <mergeCell ref="C83:G83"/>
    <mergeCell ref="C88:G88"/>
    <mergeCell ref="C90:G90"/>
    <mergeCell ref="C92:G92"/>
    <mergeCell ref="C103:G103"/>
    <mergeCell ref="C108:G10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A6A7-714B-4570-90AE-B8540380A33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138</v>
      </c>
      <c r="B1" s="249"/>
      <c r="C1" s="249"/>
      <c r="D1" s="249"/>
      <c r="E1" s="249"/>
      <c r="F1" s="249"/>
      <c r="G1" s="249"/>
      <c r="AG1" t="s">
        <v>139</v>
      </c>
    </row>
    <row r="2" spans="1:60" ht="25.15" customHeight="1" x14ac:dyDescent="0.2">
      <c r="A2" s="49" t="s">
        <v>7</v>
      </c>
      <c r="B2" s="48" t="s">
        <v>43</v>
      </c>
      <c r="C2" s="250" t="s">
        <v>44</v>
      </c>
      <c r="D2" s="251"/>
      <c r="E2" s="251"/>
      <c r="F2" s="251"/>
      <c r="G2" s="252"/>
      <c r="AG2" t="s">
        <v>140</v>
      </c>
    </row>
    <row r="3" spans="1:60" ht="25.15" customHeight="1" x14ac:dyDescent="0.2">
      <c r="A3" s="49" t="s">
        <v>8</v>
      </c>
      <c r="B3" s="48" t="s">
        <v>63</v>
      </c>
      <c r="C3" s="250" t="s">
        <v>64</v>
      </c>
      <c r="D3" s="251"/>
      <c r="E3" s="251"/>
      <c r="F3" s="251"/>
      <c r="G3" s="252"/>
      <c r="AC3" s="120" t="s">
        <v>140</v>
      </c>
      <c r="AG3" t="s">
        <v>141</v>
      </c>
    </row>
    <row r="4" spans="1:60" ht="25.15" customHeight="1" x14ac:dyDescent="0.2">
      <c r="A4" s="139" t="s">
        <v>9</v>
      </c>
      <c r="B4" s="140" t="s">
        <v>66</v>
      </c>
      <c r="C4" s="253" t="s">
        <v>67</v>
      </c>
      <c r="D4" s="254"/>
      <c r="E4" s="254"/>
      <c r="F4" s="254"/>
      <c r="G4" s="255"/>
      <c r="AG4" t="s">
        <v>142</v>
      </c>
    </row>
    <row r="5" spans="1:60" x14ac:dyDescent="0.2">
      <c r="D5" s="10"/>
    </row>
    <row r="6" spans="1:60" ht="38.25" x14ac:dyDescent="0.2">
      <c r="A6" s="142" t="s">
        <v>143</v>
      </c>
      <c r="B6" s="144" t="s">
        <v>144</v>
      </c>
      <c r="C6" s="144" t="s">
        <v>145</v>
      </c>
      <c r="D6" s="143" t="s">
        <v>146</v>
      </c>
      <c r="E6" s="142" t="s">
        <v>147</v>
      </c>
      <c r="F6" s="141" t="s">
        <v>148</v>
      </c>
      <c r="G6" s="142" t="s">
        <v>29</v>
      </c>
      <c r="H6" s="145" t="s">
        <v>30</v>
      </c>
      <c r="I6" s="145" t="s">
        <v>149</v>
      </c>
      <c r="J6" s="145" t="s">
        <v>31</v>
      </c>
      <c r="K6" s="145" t="s">
        <v>150</v>
      </c>
      <c r="L6" s="145" t="s">
        <v>151</v>
      </c>
      <c r="M6" s="145" t="s">
        <v>152</v>
      </c>
      <c r="N6" s="145" t="s">
        <v>153</v>
      </c>
      <c r="O6" s="145" t="s">
        <v>154</v>
      </c>
      <c r="P6" s="145" t="s">
        <v>155</v>
      </c>
      <c r="Q6" s="145" t="s">
        <v>156</v>
      </c>
      <c r="R6" s="145" t="s">
        <v>157</v>
      </c>
      <c r="S6" s="145" t="s">
        <v>158</v>
      </c>
      <c r="T6" s="145" t="s">
        <v>159</v>
      </c>
      <c r="U6" s="145" t="s">
        <v>160</v>
      </c>
      <c r="V6" s="145" t="s">
        <v>161</v>
      </c>
      <c r="W6" s="145" t="s">
        <v>162</v>
      </c>
      <c r="X6" s="145" t="s">
        <v>163</v>
      </c>
      <c r="Y6" s="145" t="s">
        <v>164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58" t="s">
        <v>165</v>
      </c>
      <c r="B8" s="159" t="s">
        <v>93</v>
      </c>
      <c r="C8" s="180" t="s">
        <v>94</v>
      </c>
      <c r="D8" s="160"/>
      <c r="E8" s="161"/>
      <c r="F8" s="162"/>
      <c r="G8" s="162">
        <f>SUMIF(AG9:AG16,"&lt;&gt;NOR",G9:G16)</f>
        <v>0</v>
      </c>
      <c r="H8" s="162"/>
      <c r="I8" s="162">
        <f>SUM(I9:I16)</f>
        <v>0</v>
      </c>
      <c r="J8" s="162"/>
      <c r="K8" s="162">
        <f>SUM(K9:K16)</f>
        <v>0</v>
      </c>
      <c r="L8" s="162"/>
      <c r="M8" s="162">
        <f>SUM(M9:M16)</f>
        <v>0</v>
      </c>
      <c r="N8" s="161"/>
      <c r="O8" s="161">
        <f>SUM(O9:O16)</f>
        <v>0</v>
      </c>
      <c r="P8" s="161"/>
      <c r="Q8" s="161">
        <f>SUM(Q9:Q16)</f>
        <v>0</v>
      </c>
      <c r="R8" s="162"/>
      <c r="S8" s="162"/>
      <c r="T8" s="163"/>
      <c r="U8" s="157"/>
      <c r="V8" s="157">
        <f>SUM(V9:V16)</f>
        <v>44.81</v>
      </c>
      <c r="W8" s="157"/>
      <c r="X8" s="157"/>
      <c r="Y8" s="157"/>
      <c r="AG8" t="s">
        <v>166</v>
      </c>
    </row>
    <row r="9" spans="1:60" outlineLevel="1" x14ac:dyDescent="0.2">
      <c r="A9" s="165">
        <v>1</v>
      </c>
      <c r="B9" s="166" t="s">
        <v>223</v>
      </c>
      <c r="C9" s="182" t="s">
        <v>224</v>
      </c>
      <c r="D9" s="167" t="s">
        <v>225</v>
      </c>
      <c r="E9" s="168">
        <v>179.69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 t="s">
        <v>226</v>
      </c>
      <c r="S9" s="170" t="s">
        <v>177</v>
      </c>
      <c r="T9" s="171" t="s">
        <v>177</v>
      </c>
      <c r="U9" s="156">
        <v>0.223</v>
      </c>
      <c r="V9" s="156">
        <f>ROUND(E9*U9,2)</f>
        <v>40.07</v>
      </c>
      <c r="W9" s="156"/>
      <c r="X9" s="156" t="s">
        <v>172</v>
      </c>
      <c r="Y9" s="156" t="s">
        <v>173</v>
      </c>
      <c r="Z9" s="146"/>
      <c r="AA9" s="146"/>
      <c r="AB9" s="146"/>
      <c r="AC9" s="146"/>
      <c r="AD9" s="146"/>
      <c r="AE9" s="146"/>
      <c r="AF9" s="146"/>
      <c r="AG9" s="146" t="s">
        <v>174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56" t="s">
        <v>227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228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9" t="str">
        <f>C10</f>
        <v>s přemístěním výkopku v příčných profilech na vzdálenost do 15 m nebo s naložením na dopravní prostředek.</v>
      </c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88" t="s">
        <v>385</v>
      </c>
      <c r="D11" s="186"/>
      <c r="E11" s="187">
        <v>287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230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88" t="s">
        <v>386</v>
      </c>
      <c r="D12" s="186"/>
      <c r="E12" s="187">
        <v>-30.66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230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88" t="s">
        <v>387</v>
      </c>
      <c r="D13" s="186"/>
      <c r="E13" s="187">
        <v>-76.650000000000006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230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5">
        <v>2</v>
      </c>
      <c r="B14" s="166" t="s">
        <v>235</v>
      </c>
      <c r="C14" s="182" t="s">
        <v>236</v>
      </c>
      <c r="D14" s="167" t="s">
        <v>225</v>
      </c>
      <c r="E14" s="168">
        <v>53.906999999999996</v>
      </c>
      <c r="F14" s="169"/>
      <c r="G14" s="170">
        <f>ROUND(E14*F14,2)</f>
        <v>0</v>
      </c>
      <c r="H14" s="169"/>
      <c r="I14" s="170">
        <f>ROUND(E14*H14,2)</f>
        <v>0</v>
      </c>
      <c r="J14" s="169"/>
      <c r="K14" s="170">
        <f>ROUND(E14*J14,2)</f>
        <v>0</v>
      </c>
      <c r="L14" s="170">
        <v>21</v>
      </c>
      <c r="M14" s="170">
        <f>G14*(1+L14/100)</f>
        <v>0</v>
      </c>
      <c r="N14" s="168">
        <v>0</v>
      </c>
      <c r="O14" s="168">
        <f>ROUND(E14*N14,2)</f>
        <v>0</v>
      </c>
      <c r="P14" s="168">
        <v>0</v>
      </c>
      <c r="Q14" s="168">
        <f>ROUND(E14*P14,2)</f>
        <v>0</v>
      </c>
      <c r="R14" s="170" t="s">
        <v>226</v>
      </c>
      <c r="S14" s="170" t="s">
        <v>177</v>
      </c>
      <c r="T14" s="171" t="s">
        <v>177</v>
      </c>
      <c r="U14" s="156">
        <v>8.7999999999999995E-2</v>
      </c>
      <c r="V14" s="156">
        <f>ROUND(E14*U14,2)</f>
        <v>4.74</v>
      </c>
      <c r="W14" s="156"/>
      <c r="X14" s="156" t="s">
        <v>172</v>
      </c>
      <c r="Y14" s="156" t="s">
        <v>173</v>
      </c>
      <c r="Z14" s="146"/>
      <c r="AA14" s="146"/>
      <c r="AB14" s="146"/>
      <c r="AC14" s="146"/>
      <c r="AD14" s="146"/>
      <c r="AE14" s="146"/>
      <c r="AF14" s="146"/>
      <c r="AG14" s="146" t="s">
        <v>174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256" t="s">
        <v>227</v>
      </c>
      <c r="D15" s="257"/>
      <c r="E15" s="257"/>
      <c r="F15" s="257"/>
      <c r="G15" s="257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228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79" t="str">
        <f>C15</f>
        <v>s přemístěním výkopku v příčných profilech na vzdálenost do 15 m nebo s naložením na dopravní prostředek.</v>
      </c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88" t="s">
        <v>388</v>
      </c>
      <c r="D16" s="186"/>
      <c r="E16" s="187">
        <v>53.906999999999996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230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58" t="s">
        <v>165</v>
      </c>
      <c r="B17" s="159" t="s">
        <v>95</v>
      </c>
      <c r="C17" s="180" t="s">
        <v>96</v>
      </c>
      <c r="D17" s="160"/>
      <c r="E17" s="161"/>
      <c r="F17" s="162"/>
      <c r="G17" s="162">
        <f>SUMIF(AG18:AG23,"&lt;&gt;NOR",G18:G23)</f>
        <v>0</v>
      </c>
      <c r="H17" s="162"/>
      <c r="I17" s="162">
        <f>SUM(I18:I23)</f>
        <v>0</v>
      </c>
      <c r="J17" s="162"/>
      <c r="K17" s="162">
        <f>SUM(K18:K23)</f>
        <v>0</v>
      </c>
      <c r="L17" s="162"/>
      <c r="M17" s="162">
        <f>SUM(M18:M23)</f>
        <v>0</v>
      </c>
      <c r="N17" s="161"/>
      <c r="O17" s="161">
        <f>SUM(O18:O23)</f>
        <v>0</v>
      </c>
      <c r="P17" s="161"/>
      <c r="Q17" s="161">
        <f>SUM(Q18:Q23)</f>
        <v>241.34999999999997</v>
      </c>
      <c r="R17" s="162"/>
      <c r="S17" s="162"/>
      <c r="T17" s="163"/>
      <c r="U17" s="157"/>
      <c r="V17" s="157">
        <f>SUM(V18:V23)</f>
        <v>113.82000000000001</v>
      </c>
      <c r="W17" s="157"/>
      <c r="X17" s="157"/>
      <c r="Y17" s="157"/>
      <c r="AG17" t="s">
        <v>166</v>
      </c>
    </row>
    <row r="18" spans="1:60" ht="22.5" outlineLevel="1" x14ac:dyDescent="0.2">
      <c r="A18" s="165">
        <v>3</v>
      </c>
      <c r="B18" s="166" t="s">
        <v>389</v>
      </c>
      <c r="C18" s="182" t="s">
        <v>390</v>
      </c>
      <c r="D18" s="167" t="s">
        <v>240</v>
      </c>
      <c r="E18" s="168">
        <v>511</v>
      </c>
      <c r="F18" s="169"/>
      <c r="G18" s="170">
        <f>ROUND(E18*F18,2)</f>
        <v>0</v>
      </c>
      <c r="H18" s="169"/>
      <c r="I18" s="170">
        <f>ROUND(E18*H18,2)</f>
        <v>0</v>
      </c>
      <c r="J18" s="169"/>
      <c r="K18" s="170">
        <f>ROUND(E18*J18,2)</f>
        <v>0</v>
      </c>
      <c r="L18" s="170">
        <v>21</v>
      </c>
      <c r="M18" s="170">
        <f>G18*(1+L18/100)</f>
        <v>0</v>
      </c>
      <c r="N18" s="168">
        <v>0</v>
      </c>
      <c r="O18" s="168">
        <f>ROUND(E18*N18,2)</f>
        <v>0</v>
      </c>
      <c r="P18" s="168">
        <v>0.13800000000000001</v>
      </c>
      <c r="Q18" s="168">
        <f>ROUND(E18*P18,2)</f>
        <v>70.52</v>
      </c>
      <c r="R18" s="170" t="s">
        <v>241</v>
      </c>
      <c r="S18" s="170" t="s">
        <v>177</v>
      </c>
      <c r="T18" s="171" t="s">
        <v>177</v>
      </c>
      <c r="U18" s="156">
        <v>0.16</v>
      </c>
      <c r="V18" s="156">
        <f>ROUND(E18*U18,2)</f>
        <v>81.760000000000005</v>
      </c>
      <c r="W18" s="156"/>
      <c r="X18" s="156" t="s">
        <v>172</v>
      </c>
      <c r="Y18" s="156" t="s">
        <v>173</v>
      </c>
      <c r="Z18" s="146"/>
      <c r="AA18" s="146"/>
      <c r="AB18" s="146"/>
      <c r="AC18" s="146"/>
      <c r="AD18" s="146"/>
      <c r="AE18" s="146"/>
      <c r="AF18" s="146"/>
      <c r="AG18" s="146" t="s">
        <v>174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256" t="s">
        <v>391</v>
      </c>
      <c r="D19" s="257"/>
      <c r="E19" s="257"/>
      <c r="F19" s="257"/>
      <c r="G19" s="257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228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88" t="s">
        <v>392</v>
      </c>
      <c r="D20" s="186"/>
      <c r="E20" s="187">
        <v>511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230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72">
        <v>4</v>
      </c>
      <c r="B21" s="173" t="s">
        <v>238</v>
      </c>
      <c r="C21" s="181" t="s">
        <v>239</v>
      </c>
      <c r="D21" s="174" t="s">
        <v>240</v>
      </c>
      <c r="E21" s="175">
        <v>511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0.33</v>
      </c>
      <c r="Q21" s="175">
        <f>ROUND(E21*P21,2)</f>
        <v>168.63</v>
      </c>
      <c r="R21" s="177" t="s">
        <v>241</v>
      </c>
      <c r="S21" s="177" t="s">
        <v>177</v>
      </c>
      <c r="T21" s="178" t="s">
        <v>177</v>
      </c>
      <c r="U21" s="156">
        <v>0.06</v>
      </c>
      <c r="V21" s="156">
        <f>ROUND(E21*U21,2)</f>
        <v>30.66</v>
      </c>
      <c r="W21" s="156"/>
      <c r="X21" s="156" t="s">
        <v>172</v>
      </c>
      <c r="Y21" s="156" t="s">
        <v>173</v>
      </c>
      <c r="Z21" s="146"/>
      <c r="AA21" s="146"/>
      <c r="AB21" s="146"/>
      <c r="AC21" s="146"/>
      <c r="AD21" s="146"/>
      <c r="AE21" s="146"/>
      <c r="AF21" s="146"/>
      <c r="AG21" s="146" t="s">
        <v>174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65">
        <v>5</v>
      </c>
      <c r="B22" s="166" t="s">
        <v>393</v>
      </c>
      <c r="C22" s="182" t="s">
        <v>394</v>
      </c>
      <c r="D22" s="167" t="s">
        <v>246</v>
      </c>
      <c r="E22" s="168">
        <v>10</v>
      </c>
      <c r="F22" s="169"/>
      <c r="G22" s="170">
        <f>ROUND(E22*F22,2)</f>
        <v>0</v>
      </c>
      <c r="H22" s="169"/>
      <c r="I22" s="170">
        <f>ROUND(E22*H22,2)</f>
        <v>0</v>
      </c>
      <c r="J22" s="169"/>
      <c r="K22" s="170">
        <f>ROUND(E22*J22,2)</f>
        <v>0</v>
      </c>
      <c r="L22" s="170">
        <v>21</v>
      </c>
      <c r="M22" s="170">
        <f>G22*(1+L22/100)</f>
        <v>0</v>
      </c>
      <c r="N22" s="168">
        <v>0</v>
      </c>
      <c r="O22" s="168">
        <f>ROUND(E22*N22,2)</f>
        <v>0</v>
      </c>
      <c r="P22" s="168">
        <v>0.22</v>
      </c>
      <c r="Q22" s="168">
        <f>ROUND(E22*P22,2)</f>
        <v>2.2000000000000002</v>
      </c>
      <c r="R22" s="170" t="s">
        <v>241</v>
      </c>
      <c r="S22" s="170" t="s">
        <v>177</v>
      </c>
      <c r="T22" s="171" t="s">
        <v>177</v>
      </c>
      <c r="U22" s="156">
        <v>0.14000000000000001</v>
      </c>
      <c r="V22" s="156">
        <f>ROUND(E22*U22,2)</f>
        <v>1.4</v>
      </c>
      <c r="W22" s="156"/>
      <c r="X22" s="156" t="s">
        <v>172</v>
      </c>
      <c r="Y22" s="156" t="s">
        <v>173</v>
      </c>
      <c r="Z22" s="146"/>
      <c r="AA22" s="146"/>
      <c r="AB22" s="146"/>
      <c r="AC22" s="146"/>
      <c r="AD22" s="146"/>
      <c r="AE22" s="146"/>
      <c r="AF22" s="146"/>
      <c r="AG22" s="146" t="s">
        <v>174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256" t="s">
        <v>247</v>
      </c>
      <c r="D23" s="257"/>
      <c r="E23" s="257"/>
      <c r="F23" s="257"/>
      <c r="G23" s="257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228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79" t="str">
        <f>C23</f>
        <v>s vybouráním lože, s přemístěním hmot na skládku na vzdálenost do 3 m nebo naložením na dopravní prostředek</v>
      </c>
      <c r="BB23" s="146"/>
      <c r="BC23" s="146"/>
      <c r="BD23" s="146"/>
      <c r="BE23" s="146"/>
      <c r="BF23" s="146"/>
      <c r="BG23" s="146"/>
      <c r="BH23" s="146"/>
    </row>
    <row r="24" spans="1:60" x14ac:dyDescent="0.2">
      <c r="A24" s="158" t="s">
        <v>165</v>
      </c>
      <c r="B24" s="159" t="s">
        <v>99</v>
      </c>
      <c r="C24" s="180" t="s">
        <v>100</v>
      </c>
      <c r="D24" s="160"/>
      <c r="E24" s="161"/>
      <c r="F24" s="162"/>
      <c r="G24" s="162">
        <f>SUMIF(AG25:AG29,"&lt;&gt;NOR",G25:G29)</f>
        <v>0</v>
      </c>
      <c r="H24" s="162"/>
      <c r="I24" s="162">
        <f>SUM(I25:I29)</f>
        <v>0</v>
      </c>
      <c r="J24" s="162"/>
      <c r="K24" s="162">
        <f>SUM(K25:K29)</f>
        <v>0</v>
      </c>
      <c r="L24" s="162"/>
      <c r="M24" s="162">
        <f>SUM(M25:M29)</f>
        <v>0</v>
      </c>
      <c r="N24" s="161"/>
      <c r="O24" s="161">
        <f>SUM(O25:O29)</f>
        <v>0</v>
      </c>
      <c r="P24" s="161"/>
      <c r="Q24" s="161">
        <f>SUM(Q25:Q29)</f>
        <v>0</v>
      </c>
      <c r="R24" s="162"/>
      <c r="S24" s="162"/>
      <c r="T24" s="163"/>
      <c r="U24" s="157"/>
      <c r="V24" s="157">
        <f>SUM(V25:V29)</f>
        <v>1.8</v>
      </c>
      <c r="W24" s="157"/>
      <c r="X24" s="157"/>
      <c r="Y24" s="157"/>
      <c r="AG24" t="s">
        <v>166</v>
      </c>
    </row>
    <row r="25" spans="1:60" ht="22.5" outlineLevel="1" x14ac:dyDescent="0.2">
      <c r="A25" s="165">
        <v>6</v>
      </c>
      <c r="B25" s="166" t="s">
        <v>252</v>
      </c>
      <c r="C25" s="182" t="s">
        <v>253</v>
      </c>
      <c r="D25" s="167" t="s">
        <v>225</v>
      </c>
      <c r="E25" s="168">
        <v>179.69</v>
      </c>
      <c r="F25" s="169"/>
      <c r="G25" s="170">
        <f>ROUND(E25*F25,2)</f>
        <v>0</v>
      </c>
      <c r="H25" s="169"/>
      <c r="I25" s="170">
        <f>ROUND(E25*H25,2)</f>
        <v>0</v>
      </c>
      <c r="J25" s="169"/>
      <c r="K25" s="170">
        <f>ROUND(E25*J25,2)</f>
        <v>0</v>
      </c>
      <c r="L25" s="170">
        <v>21</v>
      </c>
      <c r="M25" s="170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70" t="s">
        <v>226</v>
      </c>
      <c r="S25" s="170" t="s">
        <v>177</v>
      </c>
      <c r="T25" s="171" t="s">
        <v>177</v>
      </c>
      <c r="U25" s="156">
        <v>0.01</v>
      </c>
      <c r="V25" s="156">
        <f>ROUND(E25*U25,2)</f>
        <v>1.8</v>
      </c>
      <c r="W25" s="156"/>
      <c r="X25" s="156" t="s">
        <v>172</v>
      </c>
      <c r="Y25" s="156" t="s">
        <v>173</v>
      </c>
      <c r="Z25" s="146"/>
      <c r="AA25" s="146"/>
      <c r="AB25" s="146"/>
      <c r="AC25" s="146"/>
      <c r="AD25" s="146"/>
      <c r="AE25" s="146"/>
      <c r="AF25" s="146"/>
      <c r="AG25" s="146" t="s">
        <v>174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256" t="s">
        <v>395</v>
      </c>
      <c r="D26" s="257"/>
      <c r="E26" s="257"/>
      <c r="F26" s="257"/>
      <c r="G26" s="257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228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9" t="str">
        <f>C26</f>
        <v>po suchu, bez ohledu na druh dopravního prostředku, bez naložení výkopku, avšak se složením bez rozhrnutí,</v>
      </c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65">
        <v>7</v>
      </c>
      <c r="B27" s="166" t="s">
        <v>255</v>
      </c>
      <c r="C27" s="182" t="s">
        <v>396</v>
      </c>
      <c r="D27" s="167" t="s">
        <v>225</v>
      </c>
      <c r="E27" s="168">
        <v>179.69</v>
      </c>
      <c r="F27" s="169"/>
      <c r="G27" s="170">
        <f>ROUND(E27*F27,2)</f>
        <v>0</v>
      </c>
      <c r="H27" s="169"/>
      <c r="I27" s="170">
        <f>ROUND(E27*H27,2)</f>
        <v>0</v>
      </c>
      <c r="J27" s="169"/>
      <c r="K27" s="170">
        <f>ROUND(E27*J27,2)</f>
        <v>0</v>
      </c>
      <c r="L27" s="170">
        <v>21</v>
      </c>
      <c r="M27" s="170">
        <f>G27*(1+L27/100)</f>
        <v>0</v>
      </c>
      <c r="N27" s="168">
        <v>0</v>
      </c>
      <c r="O27" s="168">
        <f>ROUND(E27*N27,2)</f>
        <v>0</v>
      </c>
      <c r="P27" s="168">
        <v>0</v>
      </c>
      <c r="Q27" s="168">
        <f>ROUND(E27*P27,2)</f>
        <v>0</v>
      </c>
      <c r="R27" s="170" t="s">
        <v>226</v>
      </c>
      <c r="S27" s="170" t="s">
        <v>177</v>
      </c>
      <c r="T27" s="171" t="s">
        <v>177</v>
      </c>
      <c r="U27" s="156">
        <v>0</v>
      </c>
      <c r="V27" s="156">
        <f>ROUND(E27*U27,2)</f>
        <v>0</v>
      </c>
      <c r="W27" s="156"/>
      <c r="X27" s="156" t="s">
        <v>172</v>
      </c>
      <c r="Y27" s="156" t="s">
        <v>173</v>
      </c>
      <c r="Z27" s="146"/>
      <c r="AA27" s="146"/>
      <c r="AB27" s="146"/>
      <c r="AC27" s="146"/>
      <c r="AD27" s="146"/>
      <c r="AE27" s="146"/>
      <c r="AF27" s="146"/>
      <c r="AG27" s="146" t="s">
        <v>174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256" t="s">
        <v>395</v>
      </c>
      <c r="D28" s="257"/>
      <c r="E28" s="257"/>
      <c r="F28" s="257"/>
      <c r="G28" s="257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228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79" t="str">
        <f>C28</f>
        <v>po suchu, bez ohledu na druh dopravního prostředku, bez naložení výkopku, avšak se složením bez rozhrnutí,</v>
      </c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2">
        <v>8</v>
      </c>
      <c r="B29" s="173" t="s">
        <v>258</v>
      </c>
      <c r="C29" s="181" t="s">
        <v>397</v>
      </c>
      <c r="D29" s="174" t="s">
        <v>225</v>
      </c>
      <c r="E29" s="175">
        <v>179.69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 t="s">
        <v>226</v>
      </c>
      <c r="S29" s="177" t="s">
        <v>177</v>
      </c>
      <c r="T29" s="178" t="s">
        <v>177</v>
      </c>
      <c r="U29" s="156">
        <v>0</v>
      </c>
      <c r="V29" s="156">
        <f>ROUND(E29*U29,2)</f>
        <v>0</v>
      </c>
      <c r="W29" s="156"/>
      <c r="X29" s="156" t="s">
        <v>172</v>
      </c>
      <c r="Y29" s="156" t="s">
        <v>173</v>
      </c>
      <c r="Z29" s="146"/>
      <c r="AA29" s="146"/>
      <c r="AB29" s="146"/>
      <c r="AC29" s="146"/>
      <c r="AD29" s="146"/>
      <c r="AE29" s="146"/>
      <c r="AF29" s="146"/>
      <c r="AG29" s="146" t="s">
        <v>174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x14ac:dyDescent="0.2">
      <c r="A30" s="158" t="s">
        <v>165</v>
      </c>
      <c r="B30" s="159" t="s">
        <v>103</v>
      </c>
      <c r="C30" s="180" t="s">
        <v>104</v>
      </c>
      <c r="D30" s="160"/>
      <c r="E30" s="161"/>
      <c r="F30" s="162"/>
      <c r="G30" s="162">
        <f>SUMIF(AG31:AG44,"&lt;&gt;NOR",G31:G44)</f>
        <v>0</v>
      </c>
      <c r="H30" s="162"/>
      <c r="I30" s="162">
        <f>SUM(I31:I44)</f>
        <v>0</v>
      </c>
      <c r="J30" s="162"/>
      <c r="K30" s="162">
        <f>SUM(K31:K44)</f>
        <v>0</v>
      </c>
      <c r="L30" s="162"/>
      <c r="M30" s="162">
        <f>SUM(M31:M44)</f>
        <v>0</v>
      </c>
      <c r="N30" s="161"/>
      <c r="O30" s="161">
        <f>SUM(O31:O44)</f>
        <v>41.589999999999996</v>
      </c>
      <c r="P30" s="161"/>
      <c r="Q30" s="161">
        <f>SUM(Q31:Q44)</f>
        <v>0</v>
      </c>
      <c r="R30" s="162"/>
      <c r="S30" s="162"/>
      <c r="T30" s="163"/>
      <c r="U30" s="157"/>
      <c r="V30" s="157">
        <f>SUM(V31:V44)</f>
        <v>34.870000000000005</v>
      </c>
      <c r="W30" s="157"/>
      <c r="X30" s="157"/>
      <c r="Y30" s="157"/>
      <c r="AG30" t="s">
        <v>166</v>
      </c>
    </row>
    <row r="31" spans="1:60" outlineLevel="1" x14ac:dyDescent="0.2">
      <c r="A31" s="165">
        <v>9</v>
      </c>
      <c r="B31" s="166" t="s">
        <v>398</v>
      </c>
      <c r="C31" s="182" t="s">
        <v>399</v>
      </c>
      <c r="D31" s="167" t="s">
        <v>240</v>
      </c>
      <c r="E31" s="168">
        <v>249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/>
      <c r="S31" s="170" t="s">
        <v>177</v>
      </c>
      <c r="T31" s="171" t="s">
        <v>177</v>
      </c>
      <c r="U31" s="156">
        <v>0.06</v>
      </c>
      <c r="V31" s="156">
        <f>ROUND(E31*U31,2)</f>
        <v>14.94</v>
      </c>
      <c r="W31" s="156"/>
      <c r="X31" s="156" t="s">
        <v>172</v>
      </c>
      <c r="Y31" s="156" t="s">
        <v>173</v>
      </c>
      <c r="Z31" s="146"/>
      <c r="AA31" s="146"/>
      <c r="AB31" s="146"/>
      <c r="AC31" s="146"/>
      <c r="AD31" s="146"/>
      <c r="AE31" s="146"/>
      <c r="AF31" s="146"/>
      <c r="AG31" s="146" t="s">
        <v>174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188" t="s">
        <v>400</v>
      </c>
      <c r="D32" s="186"/>
      <c r="E32" s="187">
        <v>249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230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65">
        <v>10</v>
      </c>
      <c r="B33" s="166" t="s">
        <v>260</v>
      </c>
      <c r="C33" s="182" t="s">
        <v>261</v>
      </c>
      <c r="D33" s="167" t="s">
        <v>240</v>
      </c>
      <c r="E33" s="168">
        <v>760.9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70" t="s">
        <v>226</v>
      </c>
      <c r="S33" s="170" t="s">
        <v>177</v>
      </c>
      <c r="T33" s="171" t="s">
        <v>177</v>
      </c>
      <c r="U33" s="156">
        <v>1.7999999999999999E-2</v>
      </c>
      <c r="V33" s="156">
        <f>ROUND(E33*U33,2)</f>
        <v>13.7</v>
      </c>
      <c r="W33" s="156"/>
      <c r="X33" s="156" t="s">
        <v>172</v>
      </c>
      <c r="Y33" s="156" t="s">
        <v>173</v>
      </c>
      <c r="Z33" s="146"/>
      <c r="AA33" s="146"/>
      <c r="AB33" s="146"/>
      <c r="AC33" s="146"/>
      <c r="AD33" s="146"/>
      <c r="AE33" s="146"/>
      <c r="AF33" s="146"/>
      <c r="AG33" s="146" t="s">
        <v>174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256" t="s">
        <v>262</v>
      </c>
      <c r="D34" s="257"/>
      <c r="E34" s="257"/>
      <c r="F34" s="257"/>
      <c r="G34" s="257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228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88" t="s">
        <v>401</v>
      </c>
      <c r="D35" s="186"/>
      <c r="E35" s="187">
        <v>760.9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230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65">
        <v>11</v>
      </c>
      <c r="B36" s="166" t="s">
        <v>402</v>
      </c>
      <c r="C36" s="182" t="s">
        <v>403</v>
      </c>
      <c r="D36" s="167" t="s">
        <v>240</v>
      </c>
      <c r="E36" s="168">
        <v>249</v>
      </c>
      <c r="F36" s="169"/>
      <c r="G36" s="170">
        <f>ROUND(E36*F36,2)</f>
        <v>0</v>
      </c>
      <c r="H36" s="169"/>
      <c r="I36" s="170">
        <f>ROUND(E36*H36,2)</f>
        <v>0</v>
      </c>
      <c r="J36" s="169"/>
      <c r="K36" s="170">
        <f>ROUND(E36*J36,2)</f>
        <v>0</v>
      </c>
      <c r="L36" s="170">
        <v>21</v>
      </c>
      <c r="M36" s="170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70" t="s">
        <v>226</v>
      </c>
      <c r="S36" s="170" t="s">
        <v>177</v>
      </c>
      <c r="T36" s="171" t="s">
        <v>177</v>
      </c>
      <c r="U36" s="156">
        <v>1.2E-2</v>
      </c>
      <c r="V36" s="156">
        <f>ROUND(E36*U36,2)</f>
        <v>2.99</v>
      </c>
      <c r="W36" s="156"/>
      <c r="X36" s="156" t="s">
        <v>172</v>
      </c>
      <c r="Y36" s="156" t="s">
        <v>173</v>
      </c>
      <c r="Z36" s="146"/>
      <c r="AA36" s="146"/>
      <c r="AB36" s="146"/>
      <c r="AC36" s="146"/>
      <c r="AD36" s="146"/>
      <c r="AE36" s="146"/>
      <c r="AF36" s="146"/>
      <c r="AG36" s="146" t="s">
        <v>174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2" x14ac:dyDescent="0.2">
      <c r="A37" s="153"/>
      <c r="B37" s="154"/>
      <c r="C37" s="256" t="s">
        <v>404</v>
      </c>
      <c r="D37" s="257"/>
      <c r="E37" s="257"/>
      <c r="F37" s="257"/>
      <c r="G37" s="257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228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79" t="str">
        <f>C37</f>
        <v>s případným nutným přemístěním hromad nebo dočasných skládek na místo potřeby ze vzdálenosti do 30 m, v rovině nebo ve svahu do 1 : 5,</v>
      </c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65">
        <v>12</v>
      </c>
      <c r="B38" s="166" t="s">
        <v>405</v>
      </c>
      <c r="C38" s="182" t="s">
        <v>406</v>
      </c>
      <c r="D38" s="167" t="s">
        <v>225</v>
      </c>
      <c r="E38" s="168">
        <v>12.45</v>
      </c>
      <c r="F38" s="169"/>
      <c r="G38" s="170">
        <f>ROUND(E38*F38,2)</f>
        <v>0</v>
      </c>
      <c r="H38" s="169"/>
      <c r="I38" s="170">
        <f>ROUND(E38*H38,2)</f>
        <v>0</v>
      </c>
      <c r="J38" s="169"/>
      <c r="K38" s="170">
        <f>ROUND(E38*J38,2)</f>
        <v>0</v>
      </c>
      <c r="L38" s="170">
        <v>21</v>
      </c>
      <c r="M38" s="170">
        <f>G38*(1+L38/100)</f>
        <v>0</v>
      </c>
      <c r="N38" s="168">
        <v>0</v>
      </c>
      <c r="O38" s="168">
        <f>ROUND(E38*N38,2)</f>
        <v>0</v>
      </c>
      <c r="P38" s="168">
        <v>0</v>
      </c>
      <c r="Q38" s="168">
        <f>ROUND(E38*P38,2)</f>
        <v>0</v>
      </c>
      <c r="R38" s="170"/>
      <c r="S38" s="170" t="s">
        <v>177</v>
      </c>
      <c r="T38" s="171" t="s">
        <v>177</v>
      </c>
      <c r="U38" s="156">
        <v>0.26</v>
      </c>
      <c r="V38" s="156">
        <f>ROUND(E38*U38,2)</f>
        <v>3.24</v>
      </c>
      <c r="W38" s="156"/>
      <c r="X38" s="156" t="s">
        <v>172</v>
      </c>
      <c r="Y38" s="156" t="s">
        <v>173</v>
      </c>
      <c r="Z38" s="146"/>
      <c r="AA38" s="146"/>
      <c r="AB38" s="146"/>
      <c r="AC38" s="146"/>
      <c r="AD38" s="146"/>
      <c r="AE38" s="146"/>
      <c r="AF38" s="146"/>
      <c r="AG38" s="146" t="s">
        <v>174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188" t="s">
        <v>407</v>
      </c>
      <c r="D39" s="186"/>
      <c r="E39" s="187">
        <v>12.45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230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65">
        <v>13</v>
      </c>
      <c r="B40" s="166" t="s">
        <v>408</v>
      </c>
      <c r="C40" s="182" t="s">
        <v>409</v>
      </c>
      <c r="D40" s="167" t="s">
        <v>410</v>
      </c>
      <c r="E40" s="168">
        <v>7.47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68">
        <v>1E-3</v>
      </c>
      <c r="O40" s="168">
        <f>ROUND(E40*N40,2)</f>
        <v>0.01</v>
      </c>
      <c r="P40" s="168">
        <v>0</v>
      </c>
      <c r="Q40" s="168">
        <f>ROUND(E40*P40,2)</f>
        <v>0</v>
      </c>
      <c r="R40" s="170" t="s">
        <v>282</v>
      </c>
      <c r="S40" s="170" t="s">
        <v>177</v>
      </c>
      <c r="T40" s="171" t="s">
        <v>177</v>
      </c>
      <c r="U40" s="156">
        <v>0</v>
      </c>
      <c r="V40" s="156">
        <f>ROUND(E40*U40,2)</f>
        <v>0</v>
      </c>
      <c r="W40" s="156"/>
      <c r="X40" s="156" t="s">
        <v>283</v>
      </c>
      <c r="Y40" s="156" t="s">
        <v>173</v>
      </c>
      <c r="Z40" s="146"/>
      <c r="AA40" s="146"/>
      <c r="AB40" s="146"/>
      <c r="AC40" s="146"/>
      <c r="AD40" s="146"/>
      <c r="AE40" s="146"/>
      <c r="AF40" s="146"/>
      <c r="AG40" s="146" t="s">
        <v>284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 x14ac:dyDescent="0.2">
      <c r="A41" s="153"/>
      <c r="B41" s="154"/>
      <c r="C41" s="188" t="s">
        <v>411</v>
      </c>
      <c r="D41" s="186"/>
      <c r="E41" s="187">
        <v>7.47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230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8" t="s">
        <v>412</v>
      </c>
      <c r="D42" s="186"/>
      <c r="E42" s="187"/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230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65">
        <v>14</v>
      </c>
      <c r="B43" s="166" t="s">
        <v>413</v>
      </c>
      <c r="C43" s="182" t="s">
        <v>414</v>
      </c>
      <c r="D43" s="167" t="s">
        <v>225</v>
      </c>
      <c r="E43" s="168">
        <v>24.9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68">
        <v>1.67</v>
      </c>
      <c r="O43" s="168">
        <f>ROUND(E43*N43,2)</f>
        <v>41.58</v>
      </c>
      <c r="P43" s="168">
        <v>0</v>
      </c>
      <c r="Q43" s="168">
        <f>ROUND(E43*P43,2)</f>
        <v>0</v>
      </c>
      <c r="R43" s="170" t="s">
        <v>282</v>
      </c>
      <c r="S43" s="170" t="s">
        <v>415</v>
      </c>
      <c r="T43" s="171" t="s">
        <v>415</v>
      </c>
      <c r="U43" s="156">
        <v>0</v>
      </c>
      <c r="V43" s="156">
        <f>ROUND(E43*U43,2)</f>
        <v>0</v>
      </c>
      <c r="W43" s="156"/>
      <c r="X43" s="156" t="s">
        <v>283</v>
      </c>
      <c r="Y43" s="156" t="s">
        <v>173</v>
      </c>
      <c r="Z43" s="146"/>
      <c r="AA43" s="146"/>
      <c r="AB43" s="146"/>
      <c r="AC43" s="146"/>
      <c r="AD43" s="146"/>
      <c r="AE43" s="146"/>
      <c r="AF43" s="146"/>
      <c r="AG43" s="146" t="s">
        <v>284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88" t="s">
        <v>416</v>
      </c>
      <c r="D44" s="186"/>
      <c r="E44" s="187">
        <v>24.9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230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x14ac:dyDescent="0.2">
      <c r="A45" s="158" t="s">
        <v>165</v>
      </c>
      <c r="B45" s="159" t="s">
        <v>107</v>
      </c>
      <c r="C45" s="180" t="s">
        <v>108</v>
      </c>
      <c r="D45" s="160"/>
      <c r="E45" s="161"/>
      <c r="F45" s="162"/>
      <c r="G45" s="162">
        <f>SUMIF(AG46:AG47,"&lt;&gt;NOR",G46:G47)</f>
        <v>0</v>
      </c>
      <c r="H45" s="162"/>
      <c r="I45" s="162">
        <f>SUM(I46:I47)</f>
        <v>0</v>
      </c>
      <c r="J45" s="162"/>
      <c r="K45" s="162">
        <f>SUM(K46:K47)</f>
        <v>0</v>
      </c>
      <c r="L45" s="162"/>
      <c r="M45" s="162">
        <f>SUM(M46:M47)</f>
        <v>0</v>
      </c>
      <c r="N45" s="161"/>
      <c r="O45" s="161">
        <f>SUM(O46:O47)</f>
        <v>36.57</v>
      </c>
      <c r="P45" s="161"/>
      <c r="Q45" s="161">
        <f>SUM(Q46:Q47)</f>
        <v>0</v>
      </c>
      <c r="R45" s="162"/>
      <c r="S45" s="162"/>
      <c r="T45" s="163"/>
      <c r="U45" s="157"/>
      <c r="V45" s="157">
        <f>SUM(V46:V47)</f>
        <v>0</v>
      </c>
      <c r="W45" s="157"/>
      <c r="X45" s="157"/>
      <c r="Y45" s="157"/>
      <c r="AG45" t="s">
        <v>166</v>
      </c>
    </row>
    <row r="46" spans="1:60" outlineLevel="1" x14ac:dyDescent="0.2">
      <c r="A46" s="165">
        <v>15</v>
      </c>
      <c r="B46" s="166" t="s">
        <v>417</v>
      </c>
      <c r="C46" s="182" t="s">
        <v>418</v>
      </c>
      <c r="D46" s="167" t="s">
        <v>246</v>
      </c>
      <c r="E46" s="168">
        <v>22</v>
      </c>
      <c r="F46" s="169"/>
      <c r="G46" s="170">
        <f>ROUND(E46*F46,2)</f>
        <v>0</v>
      </c>
      <c r="H46" s="169"/>
      <c r="I46" s="170">
        <f>ROUND(E46*H46,2)</f>
        <v>0</v>
      </c>
      <c r="J46" s="169"/>
      <c r="K46" s="170">
        <f>ROUND(E46*J46,2)</f>
        <v>0</v>
      </c>
      <c r="L46" s="170">
        <v>21</v>
      </c>
      <c r="M46" s="170">
        <f>G46*(1+L46/100)</f>
        <v>0</v>
      </c>
      <c r="N46" s="168">
        <v>1.6623699999999999</v>
      </c>
      <c r="O46" s="168">
        <f>ROUND(E46*N46,2)</f>
        <v>36.57</v>
      </c>
      <c r="P46" s="168">
        <v>0</v>
      </c>
      <c r="Q46" s="168">
        <f>ROUND(E46*P46,2)</f>
        <v>0</v>
      </c>
      <c r="R46" s="170" t="s">
        <v>419</v>
      </c>
      <c r="S46" s="170" t="s">
        <v>177</v>
      </c>
      <c r="T46" s="171" t="s">
        <v>420</v>
      </c>
      <c r="U46" s="156">
        <v>0</v>
      </c>
      <c r="V46" s="156">
        <f>ROUND(E46*U46,2)</f>
        <v>0</v>
      </c>
      <c r="W46" s="156"/>
      <c r="X46" s="156" t="s">
        <v>421</v>
      </c>
      <c r="Y46" s="156" t="s">
        <v>173</v>
      </c>
      <c r="Z46" s="146"/>
      <c r="AA46" s="146"/>
      <c r="AB46" s="146"/>
      <c r="AC46" s="146"/>
      <c r="AD46" s="146"/>
      <c r="AE46" s="146"/>
      <c r="AF46" s="146"/>
      <c r="AG46" s="146" t="s">
        <v>422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2" x14ac:dyDescent="0.2">
      <c r="A47" s="153"/>
      <c r="B47" s="154"/>
      <c r="C47" s="256" t="s">
        <v>423</v>
      </c>
      <c r="D47" s="257"/>
      <c r="E47" s="257"/>
      <c r="F47" s="257"/>
      <c r="G47" s="257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228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79" t="str">
        <f>C47</f>
        <v>Výkop rýhy pro osazení včetně výkopu prostoru pro drenážní zásyp, osazení palisád do betonu, položení drenážního potrubí, umístění hydroizolační fólie, zásyp štěrkem.</v>
      </c>
      <c r="BB47" s="146"/>
      <c r="BC47" s="146"/>
      <c r="BD47" s="146"/>
      <c r="BE47" s="146"/>
      <c r="BF47" s="146"/>
      <c r="BG47" s="146"/>
      <c r="BH47" s="146"/>
    </row>
    <row r="48" spans="1:60" x14ac:dyDescent="0.2">
      <c r="A48" s="158" t="s">
        <v>165</v>
      </c>
      <c r="B48" s="159" t="s">
        <v>111</v>
      </c>
      <c r="C48" s="180" t="s">
        <v>112</v>
      </c>
      <c r="D48" s="160"/>
      <c r="E48" s="161"/>
      <c r="F48" s="162"/>
      <c r="G48" s="162">
        <f>SUMIF(AG49:AG50,"&lt;&gt;NOR",G49:G50)</f>
        <v>0</v>
      </c>
      <c r="H48" s="162"/>
      <c r="I48" s="162">
        <f>SUM(I49:I50)</f>
        <v>0</v>
      </c>
      <c r="J48" s="162"/>
      <c r="K48" s="162">
        <f>SUM(K49:K50)</f>
        <v>0</v>
      </c>
      <c r="L48" s="162"/>
      <c r="M48" s="162">
        <f>SUM(M49:M50)</f>
        <v>0</v>
      </c>
      <c r="N48" s="161"/>
      <c r="O48" s="161">
        <f>SUM(O49:O50)</f>
        <v>318.05</v>
      </c>
      <c r="P48" s="161"/>
      <c r="Q48" s="161">
        <f>SUM(Q49:Q50)</f>
        <v>0</v>
      </c>
      <c r="R48" s="162"/>
      <c r="S48" s="162"/>
      <c r="T48" s="163"/>
      <c r="U48" s="157"/>
      <c r="V48" s="157">
        <f>SUM(V49:V50)</f>
        <v>21.72</v>
      </c>
      <c r="W48" s="157"/>
      <c r="X48" s="157"/>
      <c r="Y48" s="157"/>
      <c r="AG48" t="s">
        <v>166</v>
      </c>
    </row>
    <row r="49" spans="1:60" ht="22.5" outlineLevel="1" x14ac:dyDescent="0.2">
      <c r="A49" s="172">
        <v>16</v>
      </c>
      <c r="B49" s="173" t="s">
        <v>424</v>
      </c>
      <c r="C49" s="181" t="s">
        <v>425</v>
      </c>
      <c r="D49" s="174" t="s">
        <v>240</v>
      </c>
      <c r="E49" s="175">
        <v>697.9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0.378</v>
      </c>
      <c r="O49" s="175">
        <f>ROUND(E49*N49,2)</f>
        <v>263.81</v>
      </c>
      <c r="P49" s="175">
        <v>0</v>
      </c>
      <c r="Q49" s="175">
        <f>ROUND(E49*P49,2)</f>
        <v>0</v>
      </c>
      <c r="R49" s="177" t="s">
        <v>241</v>
      </c>
      <c r="S49" s="177" t="s">
        <v>177</v>
      </c>
      <c r="T49" s="178" t="s">
        <v>177</v>
      </c>
      <c r="U49" s="156">
        <v>2.5999999999999999E-2</v>
      </c>
      <c r="V49" s="156">
        <f>ROUND(E49*U49,2)</f>
        <v>18.149999999999999</v>
      </c>
      <c r="W49" s="156"/>
      <c r="X49" s="156" t="s">
        <v>172</v>
      </c>
      <c r="Y49" s="156" t="s">
        <v>173</v>
      </c>
      <c r="Z49" s="146"/>
      <c r="AA49" s="146"/>
      <c r="AB49" s="146"/>
      <c r="AC49" s="146"/>
      <c r="AD49" s="146"/>
      <c r="AE49" s="146"/>
      <c r="AF49" s="146"/>
      <c r="AG49" s="146" t="s">
        <v>174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2">
        <v>17</v>
      </c>
      <c r="B50" s="173" t="s">
        <v>426</v>
      </c>
      <c r="C50" s="181" t="s">
        <v>296</v>
      </c>
      <c r="D50" s="174" t="s">
        <v>240</v>
      </c>
      <c r="E50" s="175">
        <v>123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0.441</v>
      </c>
      <c r="O50" s="175">
        <f>ROUND(E50*N50,2)</f>
        <v>54.24</v>
      </c>
      <c r="P50" s="175">
        <v>0</v>
      </c>
      <c r="Q50" s="175">
        <f>ROUND(E50*P50,2)</f>
        <v>0</v>
      </c>
      <c r="R50" s="177" t="s">
        <v>241</v>
      </c>
      <c r="S50" s="177" t="s">
        <v>177</v>
      </c>
      <c r="T50" s="178" t="s">
        <v>177</v>
      </c>
      <c r="U50" s="156">
        <v>2.9000000000000001E-2</v>
      </c>
      <c r="V50" s="156">
        <f>ROUND(E50*U50,2)</f>
        <v>3.57</v>
      </c>
      <c r="W50" s="156"/>
      <c r="X50" s="156" t="s">
        <v>172</v>
      </c>
      <c r="Y50" s="156" t="s">
        <v>173</v>
      </c>
      <c r="Z50" s="146"/>
      <c r="AA50" s="146"/>
      <c r="AB50" s="146"/>
      <c r="AC50" s="146"/>
      <c r="AD50" s="146"/>
      <c r="AE50" s="146"/>
      <c r="AF50" s="146"/>
      <c r="AG50" s="146" t="s">
        <v>174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158" t="s">
        <v>165</v>
      </c>
      <c r="B51" s="159" t="s">
        <v>117</v>
      </c>
      <c r="C51" s="180" t="s">
        <v>118</v>
      </c>
      <c r="D51" s="160"/>
      <c r="E51" s="161"/>
      <c r="F51" s="162"/>
      <c r="G51" s="162">
        <f>SUMIF(AG52:AG75,"&lt;&gt;NOR",G52:G75)</f>
        <v>0</v>
      </c>
      <c r="H51" s="162"/>
      <c r="I51" s="162">
        <f>SUM(I52:I75)</f>
        <v>0</v>
      </c>
      <c r="J51" s="162"/>
      <c r="K51" s="162">
        <f>SUM(K52:K75)</f>
        <v>0</v>
      </c>
      <c r="L51" s="162"/>
      <c r="M51" s="162">
        <f>SUM(M52:M75)</f>
        <v>0</v>
      </c>
      <c r="N51" s="161"/>
      <c r="O51" s="161">
        <f>SUM(O52:O75)</f>
        <v>179.98999999999998</v>
      </c>
      <c r="P51" s="161"/>
      <c r="Q51" s="161">
        <f>SUM(Q52:Q75)</f>
        <v>0</v>
      </c>
      <c r="R51" s="162"/>
      <c r="S51" s="162"/>
      <c r="T51" s="163"/>
      <c r="U51" s="157"/>
      <c r="V51" s="157">
        <f>SUM(V52:V75)</f>
        <v>522.82999999999993</v>
      </c>
      <c r="W51" s="157"/>
      <c r="X51" s="157"/>
      <c r="Y51" s="157"/>
      <c r="AG51" t="s">
        <v>166</v>
      </c>
    </row>
    <row r="52" spans="1:60" outlineLevel="1" x14ac:dyDescent="0.2">
      <c r="A52" s="165">
        <v>18</v>
      </c>
      <c r="B52" s="166" t="s">
        <v>427</v>
      </c>
      <c r="C52" s="182" t="s">
        <v>428</v>
      </c>
      <c r="D52" s="167" t="s">
        <v>240</v>
      </c>
      <c r="E52" s="168">
        <v>697.9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68">
        <v>7.3899999999999993E-2</v>
      </c>
      <c r="O52" s="168">
        <f>ROUND(E52*N52,2)</f>
        <v>51.57</v>
      </c>
      <c r="P52" s="168">
        <v>0</v>
      </c>
      <c r="Q52" s="168">
        <f>ROUND(E52*P52,2)</f>
        <v>0</v>
      </c>
      <c r="R52" s="170" t="s">
        <v>241</v>
      </c>
      <c r="S52" s="170" t="s">
        <v>177</v>
      </c>
      <c r="T52" s="171" t="s">
        <v>177</v>
      </c>
      <c r="U52" s="156">
        <v>0.45200000000000001</v>
      </c>
      <c r="V52" s="156">
        <f>ROUND(E52*U52,2)</f>
        <v>315.45</v>
      </c>
      <c r="W52" s="156"/>
      <c r="X52" s="156" t="s">
        <v>172</v>
      </c>
      <c r="Y52" s="156" t="s">
        <v>173</v>
      </c>
      <c r="Z52" s="146"/>
      <c r="AA52" s="146"/>
      <c r="AB52" s="146"/>
      <c r="AC52" s="146"/>
      <c r="AD52" s="146"/>
      <c r="AE52" s="146"/>
      <c r="AF52" s="146"/>
      <c r="AG52" s="146" t="s">
        <v>174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2" x14ac:dyDescent="0.2">
      <c r="A53" s="153"/>
      <c r="B53" s="154"/>
      <c r="C53" s="256" t="s">
        <v>314</v>
      </c>
      <c r="D53" s="257"/>
      <c r="E53" s="257"/>
      <c r="F53" s="257"/>
      <c r="G53" s="257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228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79" t="str">
        <f>C53</f>
        <v>s provedením lože z kameniva drceného, s vyplněním spár, s dvojitým hutněním a se smetením přebytečného materiálu na krajnici. S dodáním hmot pro lože a výplň spár.</v>
      </c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188" t="s">
        <v>429</v>
      </c>
      <c r="D54" s="186"/>
      <c r="E54" s="187">
        <v>670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230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88" t="s">
        <v>430</v>
      </c>
      <c r="D55" s="186"/>
      <c r="E55" s="187">
        <v>24.9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230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88" t="s">
        <v>431</v>
      </c>
      <c r="D56" s="186"/>
      <c r="E56" s="187">
        <v>3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230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65">
        <v>19</v>
      </c>
      <c r="B57" s="166" t="s">
        <v>312</v>
      </c>
      <c r="C57" s="182" t="s">
        <v>313</v>
      </c>
      <c r="D57" s="167" t="s">
        <v>240</v>
      </c>
      <c r="E57" s="168">
        <v>123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68">
        <v>9.2799999999999994E-2</v>
      </c>
      <c r="O57" s="168">
        <f>ROUND(E57*N57,2)</f>
        <v>11.41</v>
      </c>
      <c r="P57" s="168">
        <v>0</v>
      </c>
      <c r="Q57" s="168">
        <f>ROUND(E57*P57,2)</f>
        <v>0</v>
      </c>
      <c r="R57" s="170" t="s">
        <v>241</v>
      </c>
      <c r="S57" s="170" t="s">
        <v>177</v>
      </c>
      <c r="T57" s="171" t="s">
        <v>177</v>
      </c>
      <c r="U57" s="156">
        <v>0.47799999999999998</v>
      </c>
      <c r="V57" s="156">
        <f>ROUND(E57*U57,2)</f>
        <v>58.79</v>
      </c>
      <c r="W57" s="156"/>
      <c r="X57" s="156" t="s">
        <v>172</v>
      </c>
      <c r="Y57" s="156" t="s">
        <v>173</v>
      </c>
      <c r="Z57" s="146"/>
      <c r="AA57" s="146"/>
      <c r="AB57" s="146"/>
      <c r="AC57" s="146"/>
      <c r="AD57" s="146"/>
      <c r="AE57" s="146"/>
      <c r="AF57" s="146"/>
      <c r="AG57" s="146" t="s">
        <v>174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2" x14ac:dyDescent="0.2">
      <c r="A58" s="153"/>
      <c r="B58" s="154"/>
      <c r="C58" s="256" t="s">
        <v>314</v>
      </c>
      <c r="D58" s="257"/>
      <c r="E58" s="257"/>
      <c r="F58" s="257"/>
      <c r="G58" s="257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228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79" t="str">
        <f>C58</f>
        <v>s provedením lože z kameniva drceného, s vyplněním spár, s dvojitým hutněním a se smetením přebytečného materiálu na krajnici. S dodáním hmot pro lože a výplň spár.</v>
      </c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188" t="s">
        <v>432</v>
      </c>
      <c r="D59" s="186"/>
      <c r="E59" s="187">
        <v>120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230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88" t="s">
        <v>433</v>
      </c>
      <c r="D60" s="186"/>
      <c r="E60" s="187">
        <v>3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230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65">
        <v>20</v>
      </c>
      <c r="B61" s="166" t="s">
        <v>434</v>
      </c>
      <c r="C61" s="182" t="s">
        <v>435</v>
      </c>
      <c r="D61" s="167" t="s">
        <v>246</v>
      </c>
      <c r="E61" s="168">
        <v>319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68">
        <v>3.3E-4</v>
      </c>
      <c r="O61" s="168">
        <f>ROUND(E61*N61,2)</f>
        <v>0.11</v>
      </c>
      <c r="P61" s="168">
        <v>0</v>
      </c>
      <c r="Q61" s="168">
        <f>ROUND(E61*P61,2)</f>
        <v>0</v>
      </c>
      <c r="R61" s="170" t="s">
        <v>241</v>
      </c>
      <c r="S61" s="170" t="s">
        <v>177</v>
      </c>
      <c r="T61" s="171" t="s">
        <v>177</v>
      </c>
      <c r="U61" s="156">
        <v>0.41</v>
      </c>
      <c r="V61" s="156">
        <f>ROUND(E61*U61,2)</f>
        <v>130.79</v>
      </c>
      <c r="W61" s="156"/>
      <c r="X61" s="156" t="s">
        <v>172</v>
      </c>
      <c r="Y61" s="156" t="s">
        <v>173</v>
      </c>
      <c r="Z61" s="146"/>
      <c r="AA61" s="146"/>
      <c r="AB61" s="146"/>
      <c r="AC61" s="146"/>
      <c r="AD61" s="146"/>
      <c r="AE61" s="146"/>
      <c r="AF61" s="146"/>
      <c r="AG61" s="146" t="s">
        <v>174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188" t="s">
        <v>436</v>
      </c>
      <c r="D62" s="186"/>
      <c r="E62" s="187">
        <v>165.5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230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8" t="s">
        <v>437</v>
      </c>
      <c r="D63" s="186"/>
      <c r="E63" s="187">
        <v>153.5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230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65">
        <v>21</v>
      </c>
      <c r="B64" s="166" t="s">
        <v>316</v>
      </c>
      <c r="C64" s="182" t="s">
        <v>317</v>
      </c>
      <c r="D64" s="167" t="s">
        <v>246</v>
      </c>
      <c r="E64" s="168">
        <v>41.39</v>
      </c>
      <c r="F64" s="169"/>
      <c r="G64" s="170">
        <f>ROUND(E64*F64,2)</f>
        <v>0</v>
      </c>
      <c r="H64" s="169"/>
      <c r="I64" s="170">
        <f>ROUND(E64*H64,2)</f>
        <v>0</v>
      </c>
      <c r="J64" s="169"/>
      <c r="K64" s="170">
        <f>ROUND(E64*J64,2)</f>
        <v>0</v>
      </c>
      <c r="L64" s="170">
        <v>21</v>
      </c>
      <c r="M64" s="170">
        <f>G64*(1+L64/100)</f>
        <v>0</v>
      </c>
      <c r="N64" s="168">
        <v>3.6000000000000002E-4</v>
      </c>
      <c r="O64" s="168">
        <f>ROUND(E64*N64,2)</f>
        <v>0.01</v>
      </c>
      <c r="P64" s="168">
        <v>0</v>
      </c>
      <c r="Q64" s="168">
        <f>ROUND(E64*P64,2)</f>
        <v>0</v>
      </c>
      <c r="R64" s="170" t="s">
        <v>241</v>
      </c>
      <c r="S64" s="170" t="s">
        <v>177</v>
      </c>
      <c r="T64" s="171" t="s">
        <v>177</v>
      </c>
      <c r="U64" s="156">
        <v>0.43</v>
      </c>
      <c r="V64" s="156">
        <f>ROUND(E64*U64,2)</f>
        <v>17.8</v>
      </c>
      <c r="W64" s="156"/>
      <c r="X64" s="156" t="s">
        <v>172</v>
      </c>
      <c r="Y64" s="156" t="s">
        <v>173</v>
      </c>
      <c r="Z64" s="146"/>
      <c r="AA64" s="146"/>
      <c r="AB64" s="146"/>
      <c r="AC64" s="146"/>
      <c r="AD64" s="146"/>
      <c r="AE64" s="146"/>
      <c r="AF64" s="146"/>
      <c r="AG64" s="146" t="s">
        <v>174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">
      <c r="A65" s="153"/>
      <c r="B65" s="154"/>
      <c r="C65" s="188" t="s">
        <v>438</v>
      </c>
      <c r="D65" s="186"/>
      <c r="E65" s="187">
        <v>41.39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230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2.5" outlineLevel="1" x14ac:dyDescent="0.2">
      <c r="A66" s="165">
        <v>22</v>
      </c>
      <c r="B66" s="166" t="s">
        <v>439</v>
      </c>
      <c r="C66" s="182" t="s">
        <v>440</v>
      </c>
      <c r="D66" s="167" t="s">
        <v>240</v>
      </c>
      <c r="E66" s="168">
        <v>703.5</v>
      </c>
      <c r="F66" s="169"/>
      <c r="G66" s="170">
        <f>ROUND(E66*F66,2)</f>
        <v>0</v>
      </c>
      <c r="H66" s="169"/>
      <c r="I66" s="170">
        <f>ROUND(E66*H66,2)</f>
        <v>0</v>
      </c>
      <c r="J66" s="169"/>
      <c r="K66" s="170">
        <f>ROUND(E66*J66,2)</f>
        <v>0</v>
      </c>
      <c r="L66" s="170">
        <v>21</v>
      </c>
      <c r="M66" s="170">
        <f>G66*(1+L66/100)</f>
        <v>0</v>
      </c>
      <c r="N66" s="168">
        <v>0.129</v>
      </c>
      <c r="O66" s="168">
        <f>ROUND(E66*N66,2)</f>
        <v>90.75</v>
      </c>
      <c r="P66" s="168">
        <v>0</v>
      </c>
      <c r="Q66" s="168">
        <f>ROUND(E66*P66,2)</f>
        <v>0</v>
      </c>
      <c r="R66" s="170" t="s">
        <v>282</v>
      </c>
      <c r="S66" s="170" t="s">
        <v>177</v>
      </c>
      <c r="T66" s="171" t="s">
        <v>177</v>
      </c>
      <c r="U66" s="156">
        <v>0</v>
      </c>
      <c r="V66" s="156">
        <f>ROUND(E66*U66,2)</f>
        <v>0</v>
      </c>
      <c r="W66" s="156"/>
      <c r="X66" s="156" t="s">
        <v>283</v>
      </c>
      <c r="Y66" s="156" t="s">
        <v>173</v>
      </c>
      <c r="Z66" s="146"/>
      <c r="AA66" s="146"/>
      <c r="AB66" s="146"/>
      <c r="AC66" s="146"/>
      <c r="AD66" s="146"/>
      <c r="AE66" s="146"/>
      <c r="AF66" s="146"/>
      <c r="AG66" s="146" t="s">
        <v>284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53"/>
      <c r="B67" s="154"/>
      <c r="C67" s="188" t="s">
        <v>441</v>
      </c>
      <c r="D67" s="186"/>
      <c r="E67" s="187">
        <v>703.5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230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5" outlineLevel="1" x14ac:dyDescent="0.2">
      <c r="A68" s="165">
        <v>23</v>
      </c>
      <c r="B68" s="166" t="s">
        <v>442</v>
      </c>
      <c r="C68" s="182" t="s">
        <v>443</v>
      </c>
      <c r="D68" s="167" t="s">
        <v>240</v>
      </c>
      <c r="E68" s="168">
        <v>3.15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68">
        <v>0.129</v>
      </c>
      <c r="O68" s="168">
        <f>ROUND(E68*N68,2)</f>
        <v>0.41</v>
      </c>
      <c r="P68" s="168">
        <v>0</v>
      </c>
      <c r="Q68" s="168">
        <f>ROUND(E68*P68,2)</f>
        <v>0</v>
      </c>
      <c r="R68" s="170" t="s">
        <v>282</v>
      </c>
      <c r="S68" s="170" t="s">
        <v>177</v>
      </c>
      <c r="T68" s="171" t="s">
        <v>177</v>
      </c>
      <c r="U68" s="156">
        <v>0</v>
      </c>
      <c r="V68" s="156">
        <f>ROUND(E68*U68,2)</f>
        <v>0</v>
      </c>
      <c r="W68" s="156"/>
      <c r="X68" s="156" t="s">
        <v>283</v>
      </c>
      <c r="Y68" s="156" t="s">
        <v>173</v>
      </c>
      <c r="Z68" s="146"/>
      <c r="AA68" s="146"/>
      <c r="AB68" s="146"/>
      <c r="AC68" s="146"/>
      <c r="AD68" s="146"/>
      <c r="AE68" s="146"/>
      <c r="AF68" s="146"/>
      <c r="AG68" s="146" t="s">
        <v>284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188" t="s">
        <v>444</v>
      </c>
      <c r="D69" s="186"/>
      <c r="E69" s="187">
        <v>3.15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230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22.5" outlineLevel="1" x14ac:dyDescent="0.2">
      <c r="A70" s="165">
        <v>24</v>
      </c>
      <c r="B70" s="166" t="s">
        <v>445</v>
      </c>
      <c r="C70" s="182" t="s">
        <v>446</v>
      </c>
      <c r="D70" s="167" t="s">
        <v>240</v>
      </c>
      <c r="E70" s="168">
        <v>26.145</v>
      </c>
      <c r="F70" s="169"/>
      <c r="G70" s="170">
        <f>ROUND(E70*F70,2)</f>
        <v>0</v>
      </c>
      <c r="H70" s="169"/>
      <c r="I70" s="170">
        <f>ROUND(E70*H70,2)</f>
        <v>0</v>
      </c>
      <c r="J70" s="169"/>
      <c r="K70" s="170">
        <f>ROUND(E70*J70,2)</f>
        <v>0</v>
      </c>
      <c r="L70" s="170">
        <v>21</v>
      </c>
      <c r="M70" s="170">
        <f>G70*(1+L70/100)</f>
        <v>0</v>
      </c>
      <c r="N70" s="168">
        <v>0.13150000000000001</v>
      </c>
      <c r="O70" s="168">
        <f>ROUND(E70*N70,2)</f>
        <v>3.44</v>
      </c>
      <c r="P70" s="168">
        <v>0</v>
      </c>
      <c r="Q70" s="168">
        <f>ROUND(E70*P70,2)</f>
        <v>0</v>
      </c>
      <c r="R70" s="170" t="s">
        <v>282</v>
      </c>
      <c r="S70" s="170" t="s">
        <v>177</v>
      </c>
      <c r="T70" s="171" t="s">
        <v>177</v>
      </c>
      <c r="U70" s="156">
        <v>0</v>
      </c>
      <c r="V70" s="156">
        <f>ROUND(E70*U70,2)</f>
        <v>0</v>
      </c>
      <c r="W70" s="156"/>
      <c r="X70" s="156" t="s">
        <v>283</v>
      </c>
      <c r="Y70" s="156" t="s">
        <v>173</v>
      </c>
      <c r="Z70" s="146"/>
      <c r="AA70" s="146"/>
      <c r="AB70" s="146"/>
      <c r="AC70" s="146"/>
      <c r="AD70" s="146"/>
      <c r="AE70" s="146"/>
      <c r="AF70" s="146"/>
      <c r="AG70" s="146" t="s">
        <v>284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53"/>
      <c r="B71" s="154"/>
      <c r="C71" s="188" t="s">
        <v>447</v>
      </c>
      <c r="D71" s="186"/>
      <c r="E71" s="187">
        <v>26.145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230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 x14ac:dyDescent="0.2">
      <c r="A72" s="165">
        <v>25</v>
      </c>
      <c r="B72" s="166" t="s">
        <v>448</v>
      </c>
      <c r="C72" s="182" t="s">
        <v>449</v>
      </c>
      <c r="D72" s="167" t="s">
        <v>240</v>
      </c>
      <c r="E72" s="168">
        <v>3.15</v>
      </c>
      <c r="F72" s="169"/>
      <c r="G72" s="170">
        <f>ROUND(E72*F72,2)</f>
        <v>0</v>
      </c>
      <c r="H72" s="169"/>
      <c r="I72" s="170">
        <f>ROUND(E72*H72,2)</f>
        <v>0</v>
      </c>
      <c r="J72" s="169"/>
      <c r="K72" s="170">
        <f>ROUND(E72*J72,2)</f>
        <v>0</v>
      </c>
      <c r="L72" s="170">
        <v>21</v>
      </c>
      <c r="M72" s="170">
        <f>G72*(1+L72/100)</f>
        <v>0</v>
      </c>
      <c r="N72" s="168">
        <v>0.17824000000000001</v>
      </c>
      <c r="O72" s="168">
        <f>ROUND(E72*N72,2)</f>
        <v>0.56000000000000005</v>
      </c>
      <c r="P72" s="168">
        <v>0</v>
      </c>
      <c r="Q72" s="168">
        <f>ROUND(E72*P72,2)</f>
        <v>0</v>
      </c>
      <c r="R72" s="170" t="s">
        <v>282</v>
      </c>
      <c r="S72" s="170" t="s">
        <v>177</v>
      </c>
      <c r="T72" s="171" t="s">
        <v>177</v>
      </c>
      <c r="U72" s="156">
        <v>0</v>
      </c>
      <c r="V72" s="156">
        <f>ROUND(E72*U72,2)</f>
        <v>0</v>
      </c>
      <c r="W72" s="156"/>
      <c r="X72" s="156" t="s">
        <v>283</v>
      </c>
      <c r="Y72" s="156" t="s">
        <v>173</v>
      </c>
      <c r="Z72" s="146"/>
      <c r="AA72" s="146"/>
      <c r="AB72" s="146"/>
      <c r="AC72" s="146"/>
      <c r="AD72" s="146"/>
      <c r="AE72" s="146"/>
      <c r="AF72" s="146"/>
      <c r="AG72" s="146" t="s">
        <v>284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2" x14ac:dyDescent="0.2">
      <c r="A73" s="153"/>
      <c r="B73" s="154"/>
      <c r="C73" s="188" t="s">
        <v>444</v>
      </c>
      <c r="D73" s="186"/>
      <c r="E73" s="187">
        <v>3.15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230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65">
        <v>26</v>
      </c>
      <c r="B74" s="166" t="s">
        <v>318</v>
      </c>
      <c r="C74" s="182" t="s">
        <v>319</v>
      </c>
      <c r="D74" s="167" t="s">
        <v>240</v>
      </c>
      <c r="E74" s="168">
        <v>126</v>
      </c>
      <c r="F74" s="169"/>
      <c r="G74" s="170">
        <f>ROUND(E74*F74,2)</f>
        <v>0</v>
      </c>
      <c r="H74" s="169"/>
      <c r="I74" s="170">
        <f>ROUND(E74*H74,2)</f>
        <v>0</v>
      </c>
      <c r="J74" s="169"/>
      <c r="K74" s="170">
        <f>ROUND(E74*J74,2)</f>
        <v>0</v>
      </c>
      <c r="L74" s="170">
        <v>21</v>
      </c>
      <c r="M74" s="170">
        <f>G74*(1+L74/100)</f>
        <v>0</v>
      </c>
      <c r="N74" s="168">
        <v>0.17244999999999999</v>
      </c>
      <c r="O74" s="168">
        <f>ROUND(E74*N74,2)</f>
        <v>21.73</v>
      </c>
      <c r="P74" s="168">
        <v>0</v>
      </c>
      <c r="Q74" s="168">
        <f>ROUND(E74*P74,2)</f>
        <v>0</v>
      </c>
      <c r="R74" s="170" t="s">
        <v>282</v>
      </c>
      <c r="S74" s="170" t="s">
        <v>177</v>
      </c>
      <c r="T74" s="171" t="s">
        <v>177</v>
      </c>
      <c r="U74" s="156">
        <v>0</v>
      </c>
      <c r="V74" s="156">
        <f>ROUND(E74*U74,2)</f>
        <v>0</v>
      </c>
      <c r="W74" s="156"/>
      <c r="X74" s="156" t="s">
        <v>283</v>
      </c>
      <c r="Y74" s="156" t="s">
        <v>173</v>
      </c>
      <c r="Z74" s="146"/>
      <c r="AA74" s="146"/>
      <c r="AB74" s="146"/>
      <c r="AC74" s="146"/>
      <c r="AD74" s="146"/>
      <c r="AE74" s="146"/>
      <c r="AF74" s="146"/>
      <c r="AG74" s="146" t="s">
        <v>284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 x14ac:dyDescent="0.2">
      <c r="A75" s="153"/>
      <c r="B75" s="154"/>
      <c r="C75" s="188" t="s">
        <v>450</v>
      </c>
      <c r="D75" s="186"/>
      <c r="E75" s="187">
        <v>126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230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x14ac:dyDescent="0.2">
      <c r="A76" s="158" t="s">
        <v>165</v>
      </c>
      <c r="B76" s="159" t="s">
        <v>125</v>
      </c>
      <c r="C76" s="180" t="s">
        <v>126</v>
      </c>
      <c r="D76" s="160"/>
      <c r="E76" s="161"/>
      <c r="F76" s="162"/>
      <c r="G76" s="162">
        <f>SUMIF(AG77:AG89,"&lt;&gt;NOR",G77:G89)</f>
        <v>0</v>
      </c>
      <c r="H76" s="162"/>
      <c r="I76" s="162">
        <f>SUM(I77:I89)</f>
        <v>0</v>
      </c>
      <c r="J76" s="162"/>
      <c r="K76" s="162">
        <f>SUM(K77:K89)</f>
        <v>0</v>
      </c>
      <c r="L76" s="162"/>
      <c r="M76" s="162">
        <f>SUM(M77:M89)</f>
        <v>0</v>
      </c>
      <c r="N76" s="161"/>
      <c r="O76" s="161">
        <f>SUM(O77:O89)</f>
        <v>123.89999999999999</v>
      </c>
      <c r="P76" s="161"/>
      <c r="Q76" s="161">
        <f>SUM(Q77:Q89)</f>
        <v>0</v>
      </c>
      <c r="R76" s="162"/>
      <c r="S76" s="162"/>
      <c r="T76" s="163"/>
      <c r="U76" s="157"/>
      <c r="V76" s="157">
        <f>SUM(V77:V89)</f>
        <v>129.47</v>
      </c>
      <c r="W76" s="157"/>
      <c r="X76" s="157"/>
      <c r="Y76" s="157"/>
      <c r="AG76" t="s">
        <v>166</v>
      </c>
    </row>
    <row r="77" spans="1:60" ht="22.5" outlineLevel="1" x14ac:dyDescent="0.2">
      <c r="A77" s="165">
        <v>27</v>
      </c>
      <c r="B77" s="166" t="s">
        <v>337</v>
      </c>
      <c r="C77" s="182" t="s">
        <v>451</v>
      </c>
      <c r="D77" s="167" t="s">
        <v>246</v>
      </c>
      <c r="E77" s="168">
        <v>476</v>
      </c>
      <c r="F77" s="169"/>
      <c r="G77" s="170">
        <f>ROUND(E77*F77,2)</f>
        <v>0</v>
      </c>
      <c r="H77" s="169"/>
      <c r="I77" s="170">
        <f>ROUND(E77*H77,2)</f>
        <v>0</v>
      </c>
      <c r="J77" s="169"/>
      <c r="K77" s="170">
        <f>ROUND(E77*J77,2)</f>
        <v>0</v>
      </c>
      <c r="L77" s="170">
        <v>21</v>
      </c>
      <c r="M77" s="170">
        <f>G77*(1+L77/100)</f>
        <v>0</v>
      </c>
      <c r="N77" s="168">
        <v>0.188</v>
      </c>
      <c r="O77" s="168">
        <f>ROUND(E77*N77,2)</f>
        <v>89.49</v>
      </c>
      <c r="P77" s="168">
        <v>0</v>
      </c>
      <c r="Q77" s="168">
        <f>ROUND(E77*P77,2)</f>
        <v>0</v>
      </c>
      <c r="R77" s="170" t="s">
        <v>241</v>
      </c>
      <c r="S77" s="170" t="s">
        <v>177</v>
      </c>
      <c r="T77" s="171" t="s">
        <v>177</v>
      </c>
      <c r="U77" s="156">
        <v>0.27200000000000002</v>
      </c>
      <c r="V77" s="156">
        <f>ROUND(E77*U77,2)</f>
        <v>129.47</v>
      </c>
      <c r="W77" s="156"/>
      <c r="X77" s="156" t="s">
        <v>172</v>
      </c>
      <c r="Y77" s="156" t="s">
        <v>173</v>
      </c>
      <c r="Z77" s="146"/>
      <c r="AA77" s="146"/>
      <c r="AB77" s="146"/>
      <c r="AC77" s="146"/>
      <c r="AD77" s="146"/>
      <c r="AE77" s="146"/>
      <c r="AF77" s="146"/>
      <c r="AG77" s="146" t="s">
        <v>174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">
      <c r="A78" s="153"/>
      <c r="B78" s="154"/>
      <c r="C78" s="256" t="s">
        <v>339</v>
      </c>
      <c r="D78" s="257"/>
      <c r="E78" s="257"/>
      <c r="F78" s="257"/>
      <c r="G78" s="257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228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188" t="s">
        <v>452</v>
      </c>
      <c r="D79" s="186"/>
      <c r="E79" s="187">
        <v>476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230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1" x14ac:dyDescent="0.2">
      <c r="A80" s="165">
        <v>28</v>
      </c>
      <c r="B80" s="166" t="s">
        <v>353</v>
      </c>
      <c r="C80" s="182" t="s">
        <v>354</v>
      </c>
      <c r="D80" s="167" t="s">
        <v>279</v>
      </c>
      <c r="E80" s="168">
        <v>155.54</v>
      </c>
      <c r="F80" s="169"/>
      <c r="G80" s="170">
        <f>ROUND(E80*F80,2)</f>
        <v>0</v>
      </c>
      <c r="H80" s="169"/>
      <c r="I80" s="170">
        <f>ROUND(E80*H80,2)</f>
        <v>0</v>
      </c>
      <c r="J80" s="169"/>
      <c r="K80" s="170">
        <f>ROUND(E80*J80,2)</f>
        <v>0</v>
      </c>
      <c r="L80" s="170">
        <v>21</v>
      </c>
      <c r="M80" s="170">
        <f>G80*(1+L80/100)</f>
        <v>0</v>
      </c>
      <c r="N80" s="168">
        <v>0.06</v>
      </c>
      <c r="O80" s="168">
        <f>ROUND(E80*N80,2)</f>
        <v>9.33</v>
      </c>
      <c r="P80" s="168">
        <v>0</v>
      </c>
      <c r="Q80" s="168">
        <f>ROUND(E80*P80,2)</f>
        <v>0</v>
      </c>
      <c r="R80" s="170" t="s">
        <v>282</v>
      </c>
      <c r="S80" s="170" t="s">
        <v>177</v>
      </c>
      <c r="T80" s="171" t="s">
        <v>177</v>
      </c>
      <c r="U80" s="156">
        <v>0</v>
      </c>
      <c r="V80" s="156">
        <f>ROUND(E80*U80,2)</f>
        <v>0</v>
      </c>
      <c r="W80" s="156"/>
      <c r="X80" s="156" t="s">
        <v>283</v>
      </c>
      <c r="Y80" s="156" t="s">
        <v>173</v>
      </c>
      <c r="Z80" s="146"/>
      <c r="AA80" s="146"/>
      <c r="AB80" s="146"/>
      <c r="AC80" s="146"/>
      <c r="AD80" s="146"/>
      <c r="AE80" s="146"/>
      <c r="AF80" s="146"/>
      <c r="AG80" s="146" t="s">
        <v>284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2" x14ac:dyDescent="0.2">
      <c r="A81" s="153"/>
      <c r="B81" s="154"/>
      <c r="C81" s="188" t="s">
        <v>453</v>
      </c>
      <c r="D81" s="186"/>
      <c r="E81" s="187">
        <v>155.54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230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65">
        <v>29</v>
      </c>
      <c r="B82" s="166" t="s">
        <v>454</v>
      </c>
      <c r="C82" s="182" t="s">
        <v>455</v>
      </c>
      <c r="D82" s="167" t="s">
        <v>279</v>
      </c>
      <c r="E82" s="168">
        <v>272.7</v>
      </c>
      <c r="F82" s="169"/>
      <c r="G82" s="170">
        <f>ROUND(E82*F82,2)</f>
        <v>0</v>
      </c>
      <c r="H82" s="169"/>
      <c r="I82" s="170">
        <f>ROUND(E82*H82,2)</f>
        <v>0</v>
      </c>
      <c r="J82" s="169"/>
      <c r="K82" s="170">
        <f>ROUND(E82*J82,2)</f>
        <v>0</v>
      </c>
      <c r="L82" s="170">
        <v>21</v>
      </c>
      <c r="M82" s="170">
        <f>G82*(1+L82/100)</f>
        <v>0</v>
      </c>
      <c r="N82" s="168">
        <v>8.2100000000000006E-2</v>
      </c>
      <c r="O82" s="168">
        <f>ROUND(E82*N82,2)</f>
        <v>22.39</v>
      </c>
      <c r="P82" s="168">
        <v>0</v>
      </c>
      <c r="Q82" s="168">
        <f>ROUND(E82*P82,2)</f>
        <v>0</v>
      </c>
      <c r="R82" s="170" t="s">
        <v>282</v>
      </c>
      <c r="S82" s="170" t="s">
        <v>177</v>
      </c>
      <c r="T82" s="171" t="s">
        <v>177</v>
      </c>
      <c r="U82" s="156">
        <v>0</v>
      </c>
      <c r="V82" s="156">
        <f>ROUND(E82*U82,2)</f>
        <v>0</v>
      </c>
      <c r="W82" s="156"/>
      <c r="X82" s="156" t="s">
        <v>283</v>
      </c>
      <c r="Y82" s="156" t="s">
        <v>173</v>
      </c>
      <c r="Z82" s="146"/>
      <c r="AA82" s="146"/>
      <c r="AB82" s="146"/>
      <c r="AC82" s="146"/>
      <c r="AD82" s="146"/>
      <c r="AE82" s="146"/>
      <c r="AF82" s="146"/>
      <c r="AG82" s="146" t="s">
        <v>284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88" t="s">
        <v>456</v>
      </c>
      <c r="D83" s="186"/>
      <c r="E83" s="187">
        <v>272.7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230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22.5" outlineLevel="1" x14ac:dyDescent="0.2">
      <c r="A84" s="165">
        <v>30</v>
      </c>
      <c r="B84" s="166" t="s">
        <v>457</v>
      </c>
      <c r="C84" s="182" t="s">
        <v>458</v>
      </c>
      <c r="D84" s="167" t="s">
        <v>279</v>
      </c>
      <c r="E84" s="168">
        <v>44.44</v>
      </c>
      <c r="F84" s="169"/>
      <c r="G84" s="170">
        <f>ROUND(E84*F84,2)</f>
        <v>0</v>
      </c>
      <c r="H84" s="169"/>
      <c r="I84" s="170">
        <f>ROUND(E84*H84,2)</f>
        <v>0</v>
      </c>
      <c r="J84" s="169"/>
      <c r="K84" s="170">
        <f>ROUND(E84*J84,2)</f>
        <v>0</v>
      </c>
      <c r="L84" s="170">
        <v>21</v>
      </c>
      <c r="M84" s="170">
        <f>G84*(1+L84/100)</f>
        <v>0</v>
      </c>
      <c r="N84" s="168">
        <v>4.8300000000000003E-2</v>
      </c>
      <c r="O84" s="168">
        <f>ROUND(E84*N84,2)</f>
        <v>2.15</v>
      </c>
      <c r="P84" s="168">
        <v>0</v>
      </c>
      <c r="Q84" s="168">
        <f>ROUND(E84*P84,2)</f>
        <v>0</v>
      </c>
      <c r="R84" s="170" t="s">
        <v>282</v>
      </c>
      <c r="S84" s="170" t="s">
        <v>177</v>
      </c>
      <c r="T84" s="171" t="s">
        <v>177</v>
      </c>
      <c r="U84" s="156">
        <v>0</v>
      </c>
      <c r="V84" s="156">
        <f>ROUND(E84*U84,2)</f>
        <v>0</v>
      </c>
      <c r="W84" s="156"/>
      <c r="X84" s="156" t="s">
        <v>283</v>
      </c>
      <c r="Y84" s="156" t="s">
        <v>173</v>
      </c>
      <c r="Z84" s="146"/>
      <c r="AA84" s="146"/>
      <c r="AB84" s="146"/>
      <c r="AC84" s="146"/>
      <c r="AD84" s="146"/>
      <c r="AE84" s="146"/>
      <c r="AF84" s="146"/>
      <c r="AG84" s="146" t="s">
        <v>284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53"/>
      <c r="B85" s="154"/>
      <c r="C85" s="188" t="s">
        <v>459</v>
      </c>
      <c r="D85" s="186"/>
      <c r="E85" s="187">
        <v>44.44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230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2.5" outlineLevel="1" x14ac:dyDescent="0.2">
      <c r="A86" s="165">
        <v>31</v>
      </c>
      <c r="B86" s="166" t="s">
        <v>460</v>
      </c>
      <c r="C86" s="182" t="s">
        <v>461</v>
      </c>
      <c r="D86" s="167" t="s">
        <v>279</v>
      </c>
      <c r="E86" s="168">
        <v>4.04</v>
      </c>
      <c r="F86" s="169"/>
      <c r="G86" s="170">
        <f>ROUND(E86*F86,2)</f>
        <v>0</v>
      </c>
      <c r="H86" s="169"/>
      <c r="I86" s="170">
        <f>ROUND(E86*H86,2)</f>
        <v>0</v>
      </c>
      <c r="J86" s="169"/>
      <c r="K86" s="170">
        <f>ROUND(E86*J86,2)</f>
        <v>0</v>
      </c>
      <c r="L86" s="170">
        <v>21</v>
      </c>
      <c r="M86" s="170">
        <f>G86*(1+L86/100)</f>
        <v>0</v>
      </c>
      <c r="N86" s="168">
        <v>6.7000000000000004E-2</v>
      </c>
      <c r="O86" s="168">
        <f>ROUND(E86*N86,2)</f>
        <v>0.27</v>
      </c>
      <c r="P86" s="168">
        <v>0</v>
      </c>
      <c r="Q86" s="168">
        <f>ROUND(E86*P86,2)</f>
        <v>0</v>
      </c>
      <c r="R86" s="170" t="s">
        <v>282</v>
      </c>
      <c r="S86" s="170" t="s">
        <v>177</v>
      </c>
      <c r="T86" s="171" t="s">
        <v>177</v>
      </c>
      <c r="U86" s="156">
        <v>0</v>
      </c>
      <c r="V86" s="156">
        <f>ROUND(E86*U86,2)</f>
        <v>0</v>
      </c>
      <c r="W86" s="156"/>
      <c r="X86" s="156" t="s">
        <v>283</v>
      </c>
      <c r="Y86" s="156" t="s">
        <v>173</v>
      </c>
      <c r="Z86" s="146"/>
      <c r="AA86" s="146"/>
      <c r="AB86" s="146"/>
      <c r="AC86" s="146"/>
      <c r="AD86" s="146"/>
      <c r="AE86" s="146"/>
      <c r="AF86" s="146"/>
      <c r="AG86" s="146" t="s">
        <v>284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188" t="s">
        <v>462</v>
      </c>
      <c r="D87" s="186"/>
      <c r="E87" s="187">
        <v>4.04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230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65">
        <v>32</v>
      </c>
      <c r="B88" s="166" t="s">
        <v>463</v>
      </c>
      <c r="C88" s="182" t="s">
        <v>464</v>
      </c>
      <c r="D88" s="167" t="s">
        <v>279</v>
      </c>
      <c r="E88" s="168">
        <v>4.04</v>
      </c>
      <c r="F88" s="169"/>
      <c r="G88" s="170">
        <f>ROUND(E88*F88,2)</f>
        <v>0</v>
      </c>
      <c r="H88" s="169"/>
      <c r="I88" s="170">
        <f>ROUND(E88*H88,2)</f>
        <v>0</v>
      </c>
      <c r="J88" s="169"/>
      <c r="K88" s="170">
        <f>ROUND(E88*J88,2)</f>
        <v>0</v>
      </c>
      <c r="L88" s="170">
        <v>21</v>
      </c>
      <c r="M88" s="170">
        <f>G88*(1+L88/100)</f>
        <v>0</v>
      </c>
      <c r="N88" s="168">
        <v>6.7000000000000004E-2</v>
      </c>
      <c r="O88" s="168">
        <f>ROUND(E88*N88,2)</f>
        <v>0.27</v>
      </c>
      <c r="P88" s="168">
        <v>0</v>
      </c>
      <c r="Q88" s="168">
        <f>ROUND(E88*P88,2)</f>
        <v>0</v>
      </c>
      <c r="R88" s="170" t="s">
        <v>282</v>
      </c>
      <c r="S88" s="170" t="s">
        <v>177</v>
      </c>
      <c r="T88" s="171" t="s">
        <v>177</v>
      </c>
      <c r="U88" s="156">
        <v>0</v>
      </c>
      <c r="V88" s="156">
        <f>ROUND(E88*U88,2)</f>
        <v>0</v>
      </c>
      <c r="W88" s="156"/>
      <c r="X88" s="156" t="s">
        <v>283</v>
      </c>
      <c r="Y88" s="156" t="s">
        <v>173</v>
      </c>
      <c r="Z88" s="146"/>
      <c r="AA88" s="146"/>
      <c r="AB88" s="146"/>
      <c r="AC88" s="146"/>
      <c r="AD88" s="146"/>
      <c r="AE88" s="146"/>
      <c r="AF88" s="146"/>
      <c r="AG88" s="146" t="s">
        <v>284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2" x14ac:dyDescent="0.2">
      <c r="A89" s="153"/>
      <c r="B89" s="154"/>
      <c r="C89" s="188" t="s">
        <v>462</v>
      </c>
      <c r="D89" s="186"/>
      <c r="E89" s="187">
        <v>4.04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230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x14ac:dyDescent="0.2">
      <c r="A90" s="158" t="s">
        <v>165</v>
      </c>
      <c r="B90" s="159" t="s">
        <v>127</v>
      </c>
      <c r="C90" s="180" t="s">
        <v>128</v>
      </c>
      <c r="D90" s="160"/>
      <c r="E90" s="161"/>
      <c r="F90" s="162"/>
      <c r="G90" s="162">
        <f>SUMIF(AG91:AG92,"&lt;&gt;NOR",G91:G92)</f>
        <v>0</v>
      </c>
      <c r="H90" s="162"/>
      <c r="I90" s="162">
        <f>SUM(I91:I92)</f>
        <v>0</v>
      </c>
      <c r="J90" s="162"/>
      <c r="K90" s="162">
        <f>SUM(K91:K92)</f>
        <v>0</v>
      </c>
      <c r="L90" s="162"/>
      <c r="M90" s="162">
        <f>SUM(M91:M92)</f>
        <v>0</v>
      </c>
      <c r="N90" s="161"/>
      <c r="O90" s="161">
        <f>SUM(O91:O92)</f>
        <v>0</v>
      </c>
      <c r="P90" s="161"/>
      <c r="Q90" s="161">
        <f>SUM(Q91:Q92)</f>
        <v>0</v>
      </c>
      <c r="R90" s="162"/>
      <c r="S90" s="162"/>
      <c r="T90" s="163"/>
      <c r="U90" s="157"/>
      <c r="V90" s="157">
        <f>SUM(V91:V92)</f>
        <v>0.5</v>
      </c>
      <c r="W90" s="157"/>
      <c r="X90" s="157"/>
      <c r="Y90" s="157"/>
      <c r="AG90" t="s">
        <v>166</v>
      </c>
    </row>
    <row r="91" spans="1:60" outlineLevel="1" x14ac:dyDescent="0.2">
      <c r="A91" s="165">
        <v>33</v>
      </c>
      <c r="B91" s="166" t="s">
        <v>465</v>
      </c>
      <c r="C91" s="182" t="s">
        <v>466</v>
      </c>
      <c r="D91" s="167" t="s">
        <v>279</v>
      </c>
      <c r="E91" s="168">
        <v>2</v>
      </c>
      <c r="F91" s="169"/>
      <c r="G91" s="170">
        <f>ROUND(E91*F91,2)</f>
        <v>0</v>
      </c>
      <c r="H91" s="169"/>
      <c r="I91" s="170">
        <f>ROUND(E91*H91,2)</f>
        <v>0</v>
      </c>
      <c r="J91" s="169"/>
      <c r="K91" s="170">
        <f>ROUND(E91*J91,2)</f>
        <v>0</v>
      </c>
      <c r="L91" s="170">
        <v>21</v>
      </c>
      <c r="M91" s="170">
        <f>G91*(1+L91/100)</f>
        <v>0</v>
      </c>
      <c r="N91" s="168">
        <v>0</v>
      </c>
      <c r="O91" s="168">
        <f>ROUND(E91*N91,2)</f>
        <v>0</v>
      </c>
      <c r="P91" s="168">
        <v>0</v>
      </c>
      <c r="Q91" s="168">
        <f>ROUND(E91*P91,2)</f>
        <v>0</v>
      </c>
      <c r="R91" s="170" t="s">
        <v>241</v>
      </c>
      <c r="S91" s="170" t="s">
        <v>177</v>
      </c>
      <c r="T91" s="171" t="s">
        <v>177</v>
      </c>
      <c r="U91" s="156">
        <v>0.25</v>
      </c>
      <c r="V91" s="156">
        <f>ROUND(E91*U91,2)</f>
        <v>0.5</v>
      </c>
      <c r="W91" s="156"/>
      <c r="X91" s="156" t="s">
        <v>172</v>
      </c>
      <c r="Y91" s="156" t="s">
        <v>173</v>
      </c>
      <c r="Z91" s="146"/>
      <c r="AA91" s="146"/>
      <c r="AB91" s="146"/>
      <c r="AC91" s="146"/>
      <c r="AD91" s="146"/>
      <c r="AE91" s="146"/>
      <c r="AF91" s="146"/>
      <c r="AG91" s="146" t="s">
        <v>174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2" x14ac:dyDescent="0.2">
      <c r="A92" s="153"/>
      <c r="B92" s="154"/>
      <c r="C92" s="256" t="s">
        <v>467</v>
      </c>
      <c r="D92" s="257"/>
      <c r="E92" s="257"/>
      <c r="F92" s="257"/>
      <c r="G92" s="257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228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x14ac:dyDescent="0.2">
      <c r="A93" s="158" t="s">
        <v>165</v>
      </c>
      <c r="B93" s="159" t="s">
        <v>129</v>
      </c>
      <c r="C93" s="180" t="s">
        <v>130</v>
      </c>
      <c r="D93" s="160"/>
      <c r="E93" s="161"/>
      <c r="F93" s="162"/>
      <c r="G93" s="162">
        <f>SUMIF(AG94:AG96,"&lt;&gt;NOR",G94:G96)</f>
        <v>0</v>
      </c>
      <c r="H93" s="162"/>
      <c r="I93" s="162">
        <f>SUM(I94:I96)</f>
        <v>0</v>
      </c>
      <c r="J93" s="162"/>
      <c r="K93" s="162">
        <f>SUM(K94:K96)</f>
        <v>0</v>
      </c>
      <c r="L93" s="162"/>
      <c r="M93" s="162">
        <f>SUM(M94:M96)</f>
        <v>0</v>
      </c>
      <c r="N93" s="161"/>
      <c r="O93" s="161">
        <f>SUM(O94:O96)</f>
        <v>0</v>
      </c>
      <c r="P93" s="161"/>
      <c r="Q93" s="161">
        <f>SUM(Q94:Q96)</f>
        <v>0</v>
      </c>
      <c r="R93" s="162"/>
      <c r="S93" s="162"/>
      <c r="T93" s="163"/>
      <c r="U93" s="157"/>
      <c r="V93" s="157">
        <f>SUM(V94:V96)</f>
        <v>258.77999999999997</v>
      </c>
      <c r="W93" s="157"/>
      <c r="X93" s="157"/>
      <c r="Y93" s="157"/>
      <c r="AG93" t="s">
        <v>166</v>
      </c>
    </row>
    <row r="94" spans="1:60" outlineLevel="1" x14ac:dyDescent="0.2">
      <c r="A94" s="165">
        <v>34</v>
      </c>
      <c r="B94" s="166" t="s">
        <v>363</v>
      </c>
      <c r="C94" s="182" t="s">
        <v>364</v>
      </c>
      <c r="D94" s="167" t="s">
        <v>365</v>
      </c>
      <c r="E94" s="168">
        <v>663.53200000000004</v>
      </c>
      <c r="F94" s="169"/>
      <c r="G94" s="170">
        <f>ROUND(E94*F94,2)</f>
        <v>0</v>
      </c>
      <c r="H94" s="169"/>
      <c r="I94" s="170">
        <f>ROUND(E94*H94,2)</f>
        <v>0</v>
      </c>
      <c r="J94" s="169"/>
      <c r="K94" s="170">
        <f>ROUND(E94*J94,2)</f>
        <v>0</v>
      </c>
      <c r="L94" s="170">
        <v>21</v>
      </c>
      <c r="M94" s="170">
        <f>G94*(1+L94/100)</f>
        <v>0</v>
      </c>
      <c r="N94" s="168">
        <v>0</v>
      </c>
      <c r="O94" s="168">
        <f>ROUND(E94*N94,2)</f>
        <v>0</v>
      </c>
      <c r="P94" s="168">
        <v>0</v>
      </c>
      <c r="Q94" s="168">
        <f>ROUND(E94*P94,2)</f>
        <v>0</v>
      </c>
      <c r="R94" s="170" t="s">
        <v>241</v>
      </c>
      <c r="S94" s="170" t="s">
        <v>177</v>
      </c>
      <c r="T94" s="171" t="s">
        <v>177</v>
      </c>
      <c r="U94" s="156">
        <v>0.39</v>
      </c>
      <c r="V94" s="156">
        <f>ROUND(E94*U94,2)</f>
        <v>258.77999999999997</v>
      </c>
      <c r="W94" s="156"/>
      <c r="X94" s="156" t="s">
        <v>172</v>
      </c>
      <c r="Y94" s="156" t="s">
        <v>173</v>
      </c>
      <c r="Z94" s="146"/>
      <c r="AA94" s="146"/>
      <c r="AB94" s="146"/>
      <c r="AC94" s="146"/>
      <c r="AD94" s="146"/>
      <c r="AE94" s="146"/>
      <c r="AF94" s="146"/>
      <c r="AG94" s="146" t="s">
        <v>174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2" x14ac:dyDescent="0.2">
      <c r="A95" s="153"/>
      <c r="B95" s="154"/>
      <c r="C95" s="256" t="s">
        <v>366</v>
      </c>
      <c r="D95" s="257"/>
      <c r="E95" s="257"/>
      <c r="F95" s="257"/>
      <c r="G95" s="257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228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53"/>
      <c r="B96" s="154"/>
      <c r="C96" s="188" t="s">
        <v>468</v>
      </c>
      <c r="D96" s="186"/>
      <c r="E96" s="187">
        <v>663.53200000000004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230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x14ac:dyDescent="0.2">
      <c r="A97" s="158" t="s">
        <v>165</v>
      </c>
      <c r="B97" s="159" t="s">
        <v>133</v>
      </c>
      <c r="C97" s="180" t="s">
        <v>134</v>
      </c>
      <c r="D97" s="160"/>
      <c r="E97" s="161"/>
      <c r="F97" s="162"/>
      <c r="G97" s="162">
        <f>SUMIF(AG98:AG102,"&lt;&gt;NOR",G98:G102)</f>
        <v>0</v>
      </c>
      <c r="H97" s="162"/>
      <c r="I97" s="162">
        <f>SUM(I98:I102)</f>
        <v>0</v>
      </c>
      <c r="J97" s="162"/>
      <c r="K97" s="162">
        <f>SUM(K98:K102)</f>
        <v>0</v>
      </c>
      <c r="L97" s="162"/>
      <c r="M97" s="162">
        <f>SUM(M98:M102)</f>
        <v>0</v>
      </c>
      <c r="N97" s="161"/>
      <c r="O97" s="161">
        <f>SUM(O98:O102)</f>
        <v>0</v>
      </c>
      <c r="P97" s="161"/>
      <c r="Q97" s="161">
        <f>SUM(Q98:Q102)</f>
        <v>0</v>
      </c>
      <c r="R97" s="162"/>
      <c r="S97" s="162"/>
      <c r="T97" s="163"/>
      <c r="U97" s="157"/>
      <c r="V97" s="157">
        <f>SUM(V98:V102)</f>
        <v>182.46</v>
      </c>
      <c r="W97" s="157"/>
      <c r="X97" s="157"/>
      <c r="Y97" s="157"/>
      <c r="AG97" t="s">
        <v>166</v>
      </c>
    </row>
    <row r="98" spans="1:60" ht="22.5" outlineLevel="1" x14ac:dyDescent="0.2">
      <c r="A98" s="172">
        <v>35</v>
      </c>
      <c r="B98" s="173" t="s">
        <v>370</v>
      </c>
      <c r="C98" s="181" t="s">
        <v>371</v>
      </c>
      <c r="D98" s="174" t="s">
        <v>365</v>
      </c>
      <c r="E98" s="175">
        <v>241.34800000000001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7" t="s">
        <v>241</v>
      </c>
      <c r="S98" s="177" t="s">
        <v>177</v>
      </c>
      <c r="T98" s="178" t="s">
        <v>177</v>
      </c>
      <c r="U98" s="156">
        <v>0.01</v>
      </c>
      <c r="V98" s="156">
        <f>ROUND(E98*U98,2)</f>
        <v>2.41</v>
      </c>
      <c r="W98" s="156"/>
      <c r="X98" s="156" t="s">
        <v>172</v>
      </c>
      <c r="Y98" s="156" t="s">
        <v>173</v>
      </c>
      <c r="Z98" s="146"/>
      <c r="AA98" s="146"/>
      <c r="AB98" s="146"/>
      <c r="AC98" s="146"/>
      <c r="AD98" s="146"/>
      <c r="AE98" s="146"/>
      <c r="AF98" s="146"/>
      <c r="AG98" s="146" t="s">
        <v>174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65">
        <v>36</v>
      </c>
      <c r="B99" s="166" t="s">
        <v>372</v>
      </c>
      <c r="C99" s="182" t="s">
        <v>373</v>
      </c>
      <c r="D99" s="167" t="s">
        <v>365</v>
      </c>
      <c r="E99" s="168">
        <v>3620.22</v>
      </c>
      <c r="F99" s="169"/>
      <c r="G99" s="170">
        <f>ROUND(E99*F99,2)</f>
        <v>0</v>
      </c>
      <c r="H99" s="169"/>
      <c r="I99" s="170">
        <f>ROUND(E99*H99,2)</f>
        <v>0</v>
      </c>
      <c r="J99" s="169"/>
      <c r="K99" s="170">
        <f>ROUND(E99*J99,2)</f>
        <v>0</v>
      </c>
      <c r="L99" s="170">
        <v>21</v>
      </c>
      <c r="M99" s="170">
        <f>G99*(1+L99/100)</f>
        <v>0</v>
      </c>
      <c r="N99" s="168">
        <v>0</v>
      </c>
      <c r="O99" s="168">
        <f>ROUND(E99*N99,2)</f>
        <v>0</v>
      </c>
      <c r="P99" s="168">
        <v>0</v>
      </c>
      <c r="Q99" s="168">
        <f>ROUND(E99*P99,2)</f>
        <v>0</v>
      </c>
      <c r="R99" s="170" t="s">
        <v>241</v>
      </c>
      <c r="S99" s="170" t="s">
        <v>177</v>
      </c>
      <c r="T99" s="171" t="s">
        <v>177</v>
      </c>
      <c r="U99" s="156">
        <v>0</v>
      </c>
      <c r="V99" s="156">
        <f>ROUND(E99*U99,2)</f>
        <v>0</v>
      </c>
      <c r="W99" s="156"/>
      <c r="X99" s="156" t="s">
        <v>172</v>
      </c>
      <c r="Y99" s="156" t="s">
        <v>173</v>
      </c>
      <c r="Z99" s="146"/>
      <c r="AA99" s="146"/>
      <c r="AB99" s="146"/>
      <c r="AC99" s="146"/>
      <c r="AD99" s="146"/>
      <c r="AE99" s="146"/>
      <c r="AF99" s="146"/>
      <c r="AG99" s="146" t="s">
        <v>174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2" x14ac:dyDescent="0.2">
      <c r="A100" s="153"/>
      <c r="B100" s="154"/>
      <c r="C100" s="188" t="s">
        <v>469</v>
      </c>
      <c r="D100" s="186"/>
      <c r="E100" s="187">
        <v>3620.22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230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72">
        <v>37</v>
      </c>
      <c r="B101" s="173" t="s">
        <v>375</v>
      </c>
      <c r="C101" s="181" t="s">
        <v>470</v>
      </c>
      <c r="D101" s="174" t="s">
        <v>365</v>
      </c>
      <c r="E101" s="175">
        <v>241.34800000000001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7" t="s">
        <v>362</v>
      </c>
      <c r="S101" s="177" t="s">
        <v>177</v>
      </c>
      <c r="T101" s="178" t="s">
        <v>177</v>
      </c>
      <c r="U101" s="156">
        <v>0</v>
      </c>
      <c r="V101" s="156">
        <f>ROUND(E101*U101,2)</f>
        <v>0</v>
      </c>
      <c r="W101" s="156"/>
      <c r="X101" s="156" t="s">
        <v>172</v>
      </c>
      <c r="Y101" s="156" t="s">
        <v>173</v>
      </c>
      <c r="Z101" s="146"/>
      <c r="AA101" s="146"/>
      <c r="AB101" s="146"/>
      <c r="AC101" s="146"/>
      <c r="AD101" s="146"/>
      <c r="AE101" s="146"/>
      <c r="AF101" s="146"/>
      <c r="AG101" s="146" t="s">
        <v>377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65">
        <v>38</v>
      </c>
      <c r="B102" s="166" t="s">
        <v>381</v>
      </c>
      <c r="C102" s="182" t="s">
        <v>382</v>
      </c>
      <c r="D102" s="167" t="s">
        <v>365</v>
      </c>
      <c r="E102" s="168">
        <v>241.34800000000001</v>
      </c>
      <c r="F102" s="169"/>
      <c r="G102" s="170">
        <f>ROUND(E102*F102,2)</f>
        <v>0</v>
      </c>
      <c r="H102" s="169"/>
      <c r="I102" s="170">
        <f>ROUND(E102*H102,2)</f>
        <v>0</v>
      </c>
      <c r="J102" s="169"/>
      <c r="K102" s="170">
        <f>ROUND(E102*J102,2)</f>
        <v>0</v>
      </c>
      <c r="L102" s="170">
        <v>21</v>
      </c>
      <c r="M102" s="170">
        <f>G102*(1+L102/100)</f>
        <v>0</v>
      </c>
      <c r="N102" s="168">
        <v>0</v>
      </c>
      <c r="O102" s="168">
        <f>ROUND(E102*N102,2)</f>
        <v>0</v>
      </c>
      <c r="P102" s="168">
        <v>0</v>
      </c>
      <c r="Q102" s="168">
        <f>ROUND(E102*P102,2)</f>
        <v>0</v>
      </c>
      <c r="R102" s="170" t="s">
        <v>241</v>
      </c>
      <c r="S102" s="170" t="s">
        <v>177</v>
      </c>
      <c r="T102" s="171" t="s">
        <v>177</v>
      </c>
      <c r="U102" s="156">
        <v>0.746</v>
      </c>
      <c r="V102" s="156">
        <f>ROUND(E102*U102,2)</f>
        <v>180.05</v>
      </c>
      <c r="W102" s="156"/>
      <c r="X102" s="156" t="s">
        <v>383</v>
      </c>
      <c r="Y102" s="156" t="s">
        <v>173</v>
      </c>
      <c r="Z102" s="146"/>
      <c r="AA102" s="146"/>
      <c r="AB102" s="146"/>
      <c r="AC102" s="146"/>
      <c r="AD102" s="146"/>
      <c r="AE102" s="146"/>
      <c r="AF102" s="146"/>
      <c r="AG102" s="146" t="s">
        <v>384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x14ac:dyDescent="0.2">
      <c r="A103" s="3"/>
      <c r="B103" s="4"/>
      <c r="C103" s="18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v>15</v>
      </c>
      <c r="AF103">
        <v>21</v>
      </c>
      <c r="AG103" t="s">
        <v>151</v>
      </c>
    </row>
    <row r="104" spans="1:60" x14ac:dyDescent="0.2">
      <c r="A104" s="149"/>
      <c r="B104" s="150" t="s">
        <v>29</v>
      </c>
      <c r="C104" s="184"/>
      <c r="D104" s="151"/>
      <c r="E104" s="152"/>
      <c r="F104" s="152"/>
      <c r="G104" s="164">
        <f>G8+G17+G24+G30+G45+G48+G51+G76+G90+G93+G97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f>SUMIF(L7:L102,AE103,G7:G102)</f>
        <v>0</v>
      </c>
      <c r="AF104">
        <f>SUMIF(L7:L102,AF103,G7:G102)</f>
        <v>0</v>
      </c>
      <c r="AG104" t="s">
        <v>219</v>
      </c>
    </row>
    <row r="105" spans="1:60" x14ac:dyDescent="0.2">
      <c r="C105" s="185"/>
      <c r="D105" s="10"/>
      <c r="AG105" t="s">
        <v>222</v>
      </c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+1Vb4Zywuazr7BpqlIscuOsfuHpZrLb2niWcnRLiSE7ed5osNit42dIxpyr/PBVoNZUowcx70vIPsRqSduHqg==" saltValue="NKl4UDHfT5jnJUkPuxF9mw==" spinCount="100000" sheet="1" formatRows="0"/>
  <mergeCells count="18">
    <mergeCell ref="C15:G15"/>
    <mergeCell ref="A1:G1"/>
    <mergeCell ref="C2:G2"/>
    <mergeCell ref="C3:G3"/>
    <mergeCell ref="C4:G4"/>
    <mergeCell ref="C10:G10"/>
    <mergeCell ref="C95:G95"/>
    <mergeCell ref="C19:G19"/>
    <mergeCell ref="C23:G23"/>
    <mergeCell ref="C26:G26"/>
    <mergeCell ref="C28:G28"/>
    <mergeCell ref="C34:G34"/>
    <mergeCell ref="C37:G37"/>
    <mergeCell ref="C47:G47"/>
    <mergeCell ref="C53:G53"/>
    <mergeCell ref="C58:G58"/>
    <mergeCell ref="C78:G78"/>
    <mergeCell ref="C92:G9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451F-8334-4BFF-BC2F-8123137EE16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138</v>
      </c>
      <c r="B1" s="249"/>
      <c r="C1" s="249"/>
      <c r="D1" s="249"/>
      <c r="E1" s="249"/>
      <c r="F1" s="249"/>
      <c r="G1" s="249"/>
      <c r="AG1" t="s">
        <v>139</v>
      </c>
    </row>
    <row r="2" spans="1:60" ht="25.15" customHeight="1" x14ac:dyDescent="0.2">
      <c r="A2" s="49" t="s">
        <v>7</v>
      </c>
      <c r="B2" s="48" t="s">
        <v>43</v>
      </c>
      <c r="C2" s="250" t="s">
        <v>44</v>
      </c>
      <c r="D2" s="251"/>
      <c r="E2" s="251"/>
      <c r="F2" s="251"/>
      <c r="G2" s="252"/>
      <c r="AG2" t="s">
        <v>140</v>
      </c>
    </row>
    <row r="3" spans="1:60" ht="25.15" customHeight="1" x14ac:dyDescent="0.2">
      <c r="A3" s="49" t="s">
        <v>8</v>
      </c>
      <c r="B3" s="48" t="s">
        <v>63</v>
      </c>
      <c r="C3" s="250" t="s">
        <v>64</v>
      </c>
      <c r="D3" s="251"/>
      <c r="E3" s="251"/>
      <c r="F3" s="251"/>
      <c r="G3" s="252"/>
      <c r="AC3" s="120" t="s">
        <v>140</v>
      </c>
      <c r="AG3" t="s">
        <v>141</v>
      </c>
    </row>
    <row r="4" spans="1:60" ht="25.15" customHeight="1" x14ac:dyDescent="0.2">
      <c r="A4" s="139" t="s">
        <v>9</v>
      </c>
      <c r="B4" s="140" t="s">
        <v>68</v>
      </c>
      <c r="C4" s="253" t="s">
        <v>69</v>
      </c>
      <c r="D4" s="254"/>
      <c r="E4" s="254"/>
      <c r="F4" s="254"/>
      <c r="G4" s="255"/>
      <c r="AG4" t="s">
        <v>142</v>
      </c>
    </row>
    <row r="5" spans="1:60" x14ac:dyDescent="0.2">
      <c r="D5" s="10"/>
    </row>
    <row r="6" spans="1:60" ht="38.25" x14ac:dyDescent="0.2">
      <c r="A6" s="142" t="s">
        <v>143</v>
      </c>
      <c r="B6" s="144" t="s">
        <v>144</v>
      </c>
      <c r="C6" s="144" t="s">
        <v>145</v>
      </c>
      <c r="D6" s="143" t="s">
        <v>146</v>
      </c>
      <c r="E6" s="142" t="s">
        <v>147</v>
      </c>
      <c r="F6" s="141" t="s">
        <v>148</v>
      </c>
      <c r="G6" s="142" t="s">
        <v>29</v>
      </c>
      <c r="H6" s="145" t="s">
        <v>30</v>
      </c>
      <c r="I6" s="145" t="s">
        <v>149</v>
      </c>
      <c r="J6" s="145" t="s">
        <v>31</v>
      </c>
      <c r="K6" s="145" t="s">
        <v>150</v>
      </c>
      <c r="L6" s="145" t="s">
        <v>151</v>
      </c>
      <c r="M6" s="145" t="s">
        <v>152</v>
      </c>
      <c r="N6" s="145" t="s">
        <v>153</v>
      </c>
      <c r="O6" s="145" t="s">
        <v>154</v>
      </c>
      <c r="P6" s="145" t="s">
        <v>155</v>
      </c>
      <c r="Q6" s="145" t="s">
        <v>156</v>
      </c>
      <c r="R6" s="145" t="s">
        <v>157</v>
      </c>
      <c r="S6" s="145" t="s">
        <v>158</v>
      </c>
      <c r="T6" s="145" t="s">
        <v>159</v>
      </c>
      <c r="U6" s="145" t="s">
        <v>160</v>
      </c>
      <c r="V6" s="145" t="s">
        <v>161</v>
      </c>
      <c r="W6" s="145" t="s">
        <v>162</v>
      </c>
      <c r="X6" s="145" t="s">
        <v>163</v>
      </c>
      <c r="Y6" s="145" t="s">
        <v>164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58" t="s">
        <v>165</v>
      </c>
      <c r="B8" s="159" t="s">
        <v>93</v>
      </c>
      <c r="C8" s="180" t="s">
        <v>94</v>
      </c>
      <c r="D8" s="160"/>
      <c r="E8" s="161"/>
      <c r="F8" s="162"/>
      <c r="G8" s="162">
        <f>SUMIF(AG9:AG15,"&lt;&gt;NOR",G9:G15)</f>
        <v>0</v>
      </c>
      <c r="H8" s="162"/>
      <c r="I8" s="162">
        <f>SUM(I9:I15)</f>
        <v>0</v>
      </c>
      <c r="J8" s="162"/>
      <c r="K8" s="162">
        <f>SUM(K9:K15)</f>
        <v>0</v>
      </c>
      <c r="L8" s="162"/>
      <c r="M8" s="162">
        <f>SUM(M9:M15)</f>
        <v>0</v>
      </c>
      <c r="N8" s="161"/>
      <c r="O8" s="161">
        <f>SUM(O9:O15)</f>
        <v>0</v>
      </c>
      <c r="P8" s="161"/>
      <c r="Q8" s="161">
        <f>SUM(Q9:Q15)</f>
        <v>0</v>
      </c>
      <c r="R8" s="162"/>
      <c r="S8" s="162"/>
      <c r="T8" s="163"/>
      <c r="U8" s="157"/>
      <c r="V8" s="157">
        <f>SUM(V9:V15)</f>
        <v>7.07</v>
      </c>
      <c r="W8" s="157"/>
      <c r="X8" s="157"/>
      <c r="Y8" s="157"/>
      <c r="AG8" t="s">
        <v>166</v>
      </c>
    </row>
    <row r="9" spans="1:60" outlineLevel="1" x14ac:dyDescent="0.2">
      <c r="A9" s="165">
        <v>1</v>
      </c>
      <c r="B9" s="166" t="s">
        <v>471</v>
      </c>
      <c r="C9" s="182" t="s">
        <v>472</v>
      </c>
      <c r="D9" s="167" t="s">
        <v>225</v>
      </c>
      <c r="E9" s="168">
        <v>31.4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 t="s">
        <v>226</v>
      </c>
      <c r="S9" s="170" t="s">
        <v>177</v>
      </c>
      <c r="T9" s="171" t="s">
        <v>177</v>
      </c>
      <c r="U9" s="156">
        <v>0.2</v>
      </c>
      <c r="V9" s="156">
        <f>ROUND(E9*U9,2)</f>
        <v>6.28</v>
      </c>
      <c r="W9" s="156"/>
      <c r="X9" s="156" t="s">
        <v>172</v>
      </c>
      <c r="Y9" s="156" t="s">
        <v>173</v>
      </c>
      <c r="Z9" s="146"/>
      <c r="AA9" s="146"/>
      <c r="AB9" s="146"/>
      <c r="AC9" s="146"/>
      <c r="AD9" s="146"/>
      <c r="AE9" s="146"/>
      <c r="AF9" s="146"/>
      <c r="AG9" s="146" t="s">
        <v>174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33.75" outlineLevel="2" x14ac:dyDescent="0.2">
      <c r="A10" s="153"/>
      <c r="B10" s="154"/>
      <c r="C10" s="256" t="s">
        <v>473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228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9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88" t="s">
        <v>474</v>
      </c>
      <c r="D11" s="186"/>
      <c r="E11" s="187">
        <v>22.4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230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88" t="s">
        <v>475</v>
      </c>
      <c r="D12" s="186"/>
      <c r="E12" s="187">
        <v>9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230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5">
        <v>2</v>
      </c>
      <c r="B13" s="166" t="s">
        <v>476</v>
      </c>
      <c r="C13" s="182" t="s">
        <v>477</v>
      </c>
      <c r="D13" s="167" t="s">
        <v>225</v>
      </c>
      <c r="E13" s="168">
        <v>9.42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70" t="s">
        <v>226</v>
      </c>
      <c r="S13" s="170" t="s">
        <v>177</v>
      </c>
      <c r="T13" s="171" t="s">
        <v>177</v>
      </c>
      <c r="U13" s="156">
        <v>8.4000000000000005E-2</v>
      </c>
      <c r="V13" s="156">
        <f>ROUND(E13*U13,2)</f>
        <v>0.79</v>
      </c>
      <c r="W13" s="156"/>
      <c r="X13" s="156" t="s">
        <v>172</v>
      </c>
      <c r="Y13" s="156" t="s">
        <v>173</v>
      </c>
      <c r="Z13" s="146"/>
      <c r="AA13" s="146"/>
      <c r="AB13" s="146"/>
      <c r="AC13" s="146"/>
      <c r="AD13" s="146"/>
      <c r="AE13" s="146"/>
      <c r="AF13" s="146"/>
      <c r="AG13" s="146" t="s">
        <v>174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33.75" outlineLevel="2" x14ac:dyDescent="0.2">
      <c r="A14" s="153"/>
      <c r="B14" s="154"/>
      <c r="C14" s="256" t="s">
        <v>473</v>
      </c>
      <c r="D14" s="257"/>
      <c r="E14" s="257"/>
      <c r="F14" s="257"/>
      <c r="G14" s="257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228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79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88" t="s">
        <v>478</v>
      </c>
      <c r="D15" s="186"/>
      <c r="E15" s="187">
        <v>9.42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230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58" t="s">
        <v>165</v>
      </c>
      <c r="B16" s="159" t="s">
        <v>99</v>
      </c>
      <c r="C16" s="180" t="s">
        <v>100</v>
      </c>
      <c r="D16" s="160"/>
      <c r="E16" s="161"/>
      <c r="F16" s="162"/>
      <c r="G16" s="162">
        <f>SUMIF(AG17:AG22,"&lt;&gt;NOR",G17:G22)</f>
        <v>0</v>
      </c>
      <c r="H16" s="162"/>
      <c r="I16" s="162">
        <f>SUM(I17:I22)</f>
        <v>0</v>
      </c>
      <c r="J16" s="162"/>
      <c r="K16" s="162">
        <f>SUM(K17:K22)</f>
        <v>0</v>
      </c>
      <c r="L16" s="162"/>
      <c r="M16" s="162">
        <f>SUM(M17:M22)</f>
        <v>0</v>
      </c>
      <c r="N16" s="161"/>
      <c r="O16" s="161">
        <f>SUM(O17:O22)</f>
        <v>0</v>
      </c>
      <c r="P16" s="161"/>
      <c r="Q16" s="161">
        <f>SUM(Q17:Q22)</f>
        <v>0</v>
      </c>
      <c r="R16" s="162"/>
      <c r="S16" s="162"/>
      <c r="T16" s="163"/>
      <c r="U16" s="157"/>
      <c r="V16" s="157">
        <f>SUM(V17:V22)</f>
        <v>11.18</v>
      </c>
      <c r="W16" s="157"/>
      <c r="X16" s="157"/>
      <c r="Y16" s="157"/>
      <c r="AG16" t="s">
        <v>166</v>
      </c>
    </row>
    <row r="17" spans="1:60" ht="22.5" outlineLevel="1" x14ac:dyDescent="0.2">
      <c r="A17" s="165">
        <v>3</v>
      </c>
      <c r="B17" s="166" t="s">
        <v>252</v>
      </c>
      <c r="C17" s="182" t="s">
        <v>253</v>
      </c>
      <c r="D17" s="167" t="s">
        <v>225</v>
      </c>
      <c r="E17" s="168">
        <v>31.4</v>
      </c>
      <c r="F17" s="169"/>
      <c r="G17" s="170">
        <f>ROUND(E17*F17,2)</f>
        <v>0</v>
      </c>
      <c r="H17" s="169"/>
      <c r="I17" s="170">
        <f>ROUND(E17*H17,2)</f>
        <v>0</v>
      </c>
      <c r="J17" s="169"/>
      <c r="K17" s="170">
        <f>ROUND(E17*J17,2)</f>
        <v>0</v>
      </c>
      <c r="L17" s="170">
        <v>21</v>
      </c>
      <c r="M17" s="170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70" t="s">
        <v>226</v>
      </c>
      <c r="S17" s="170" t="s">
        <v>177</v>
      </c>
      <c r="T17" s="171" t="s">
        <v>177</v>
      </c>
      <c r="U17" s="156">
        <v>1.0999999999999999E-2</v>
      </c>
      <c r="V17" s="156">
        <f>ROUND(E17*U17,2)</f>
        <v>0.35</v>
      </c>
      <c r="W17" s="156"/>
      <c r="X17" s="156" t="s">
        <v>172</v>
      </c>
      <c r="Y17" s="156" t="s">
        <v>173</v>
      </c>
      <c r="Z17" s="146"/>
      <c r="AA17" s="146"/>
      <c r="AB17" s="146"/>
      <c r="AC17" s="146"/>
      <c r="AD17" s="146"/>
      <c r="AE17" s="146"/>
      <c r="AF17" s="146"/>
      <c r="AG17" s="146" t="s">
        <v>377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256" t="s">
        <v>254</v>
      </c>
      <c r="D18" s="257"/>
      <c r="E18" s="257"/>
      <c r="F18" s="257"/>
      <c r="G18" s="257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228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1" x14ac:dyDescent="0.2">
      <c r="A19" s="165">
        <v>4</v>
      </c>
      <c r="B19" s="166" t="s">
        <v>255</v>
      </c>
      <c r="C19" s="182" t="s">
        <v>396</v>
      </c>
      <c r="D19" s="167" t="s">
        <v>225</v>
      </c>
      <c r="E19" s="168">
        <v>31.4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70" t="s">
        <v>226</v>
      </c>
      <c r="S19" s="170" t="s">
        <v>177</v>
      </c>
      <c r="T19" s="171" t="s">
        <v>177</v>
      </c>
      <c r="U19" s="156">
        <v>0</v>
      </c>
      <c r="V19" s="156">
        <f>ROUND(E19*U19,2)</f>
        <v>0</v>
      </c>
      <c r="W19" s="156"/>
      <c r="X19" s="156" t="s">
        <v>172</v>
      </c>
      <c r="Y19" s="156" t="s">
        <v>173</v>
      </c>
      <c r="Z19" s="146"/>
      <c r="AA19" s="146"/>
      <c r="AB19" s="146"/>
      <c r="AC19" s="146"/>
      <c r="AD19" s="146"/>
      <c r="AE19" s="146"/>
      <c r="AF19" s="146"/>
      <c r="AG19" s="146" t="s">
        <v>377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256" t="s">
        <v>254</v>
      </c>
      <c r="D20" s="257"/>
      <c r="E20" s="257"/>
      <c r="F20" s="257"/>
      <c r="G20" s="257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228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2">
        <v>5</v>
      </c>
      <c r="B21" s="173" t="s">
        <v>258</v>
      </c>
      <c r="C21" s="181" t="s">
        <v>397</v>
      </c>
      <c r="D21" s="174" t="s">
        <v>225</v>
      </c>
      <c r="E21" s="175">
        <v>31.4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 t="s">
        <v>226</v>
      </c>
      <c r="S21" s="177" t="s">
        <v>177</v>
      </c>
      <c r="T21" s="178" t="s">
        <v>177</v>
      </c>
      <c r="U21" s="156">
        <v>0</v>
      </c>
      <c r="V21" s="156">
        <f>ROUND(E21*U21,2)</f>
        <v>0</v>
      </c>
      <c r="W21" s="156"/>
      <c r="X21" s="156" t="s">
        <v>172</v>
      </c>
      <c r="Y21" s="156" t="s">
        <v>173</v>
      </c>
      <c r="Z21" s="146"/>
      <c r="AA21" s="146"/>
      <c r="AB21" s="146"/>
      <c r="AC21" s="146"/>
      <c r="AD21" s="146"/>
      <c r="AE21" s="146"/>
      <c r="AF21" s="146"/>
      <c r="AG21" s="146" t="s">
        <v>479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2">
        <v>6</v>
      </c>
      <c r="B22" s="173" t="s">
        <v>480</v>
      </c>
      <c r="C22" s="181" t="s">
        <v>481</v>
      </c>
      <c r="D22" s="174" t="s">
        <v>225</v>
      </c>
      <c r="E22" s="175">
        <v>31.4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177</v>
      </c>
      <c r="T22" s="178" t="s">
        <v>177</v>
      </c>
      <c r="U22" s="156">
        <v>0.34499999999999997</v>
      </c>
      <c r="V22" s="156">
        <f>ROUND(E22*U22,2)</f>
        <v>10.83</v>
      </c>
      <c r="W22" s="156"/>
      <c r="X22" s="156" t="s">
        <v>172</v>
      </c>
      <c r="Y22" s="156" t="s">
        <v>173</v>
      </c>
      <c r="Z22" s="146"/>
      <c r="AA22" s="146"/>
      <c r="AB22" s="146"/>
      <c r="AC22" s="146"/>
      <c r="AD22" s="146"/>
      <c r="AE22" s="146"/>
      <c r="AF22" s="146"/>
      <c r="AG22" s="146" t="s">
        <v>479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x14ac:dyDescent="0.2">
      <c r="A23" s="158" t="s">
        <v>165</v>
      </c>
      <c r="B23" s="159" t="s">
        <v>101</v>
      </c>
      <c r="C23" s="180" t="s">
        <v>102</v>
      </c>
      <c r="D23" s="160"/>
      <c r="E23" s="161"/>
      <c r="F23" s="162"/>
      <c r="G23" s="162">
        <f>SUMIF(AG24:AG36,"&lt;&gt;NOR",G24:G36)</f>
        <v>0</v>
      </c>
      <c r="H23" s="162"/>
      <c r="I23" s="162">
        <f>SUM(I24:I36)</f>
        <v>0</v>
      </c>
      <c r="J23" s="162"/>
      <c r="K23" s="162">
        <f>SUM(K24:K36)</f>
        <v>0</v>
      </c>
      <c r="L23" s="162"/>
      <c r="M23" s="162">
        <f>SUM(M24:M36)</f>
        <v>0</v>
      </c>
      <c r="N23" s="161"/>
      <c r="O23" s="161">
        <f>SUM(O24:O36)</f>
        <v>52.33</v>
      </c>
      <c r="P23" s="161"/>
      <c r="Q23" s="161">
        <f>SUM(Q24:Q36)</f>
        <v>0</v>
      </c>
      <c r="R23" s="162"/>
      <c r="S23" s="162"/>
      <c r="T23" s="163"/>
      <c r="U23" s="157"/>
      <c r="V23" s="157">
        <f>SUM(V24:V36)</f>
        <v>14.83</v>
      </c>
      <c r="W23" s="157"/>
      <c r="X23" s="157"/>
      <c r="Y23" s="157"/>
      <c r="AG23" t="s">
        <v>166</v>
      </c>
    </row>
    <row r="24" spans="1:60" ht="22.5" outlineLevel="1" x14ac:dyDescent="0.2">
      <c r="A24" s="165">
        <v>7</v>
      </c>
      <c r="B24" s="166" t="s">
        <v>482</v>
      </c>
      <c r="C24" s="182" t="s">
        <v>483</v>
      </c>
      <c r="D24" s="167" t="s">
        <v>225</v>
      </c>
      <c r="E24" s="168">
        <v>23.088000000000001</v>
      </c>
      <c r="F24" s="169"/>
      <c r="G24" s="170">
        <f>ROUND(E24*F24,2)</f>
        <v>0</v>
      </c>
      <c r="H24" s="169"/>
      <c r="I24" s="170">
        <f>ROUND(E24*H24,2)</f>
        <v>0</v>
      </c>
      <c r="J24" s="169"/>
      <c r="K24" s="170">
        <f>ROUND(E24*J24,2)</f>
        <v>0</v>
      </c>
      <c r="L24" s="170">
        <v>21</v>
      </c>
      <c r="M24" s="170">
        <f>G24*(1+L24/100)</f>
        <v>0</v>
      </c>
      <c r="N24" s="168">
        <v>0</v>
      </c>
      <c r="O24" s="168">
        <f>ROUND(E24*N24,2)</f>
        <v>0</v>
      </c>
      <c r="P24" s="168">
        <v>0</v>
      </c>
      <c r="Q24" s="168">
        <f>ROUND(E24*P24,2)</f>
        <v>0</v>
      </c>
      <c r="R24" s="170" t="s">
        <v>226</v>
      </c>
      <c r="S24" s="170" t="s">
        <v>177</v>
      </c>
      <c r="T24" s="171" t="s">
        <v>177</v>
      </c>
      <c r="U24" s="156">
        <v>0.20200000000000001</v>
      </c>
      <c r="V24" s="156">
        <f>ROUND(E24*U24,2)</f>
        <v>4.66</v>
      </c>
      <c r="W24" s="156"/>
      <c r="X24" s="156" t="s">
        <v>172</v>
      </c>
      <c r="Y24" s="156" t="s">
        <v>173</v>
      </c>
      <c r="Z24" s="146"/>
      <c r="AA24" s="146"/>
      <c r="AB24" s="146"/>
      <c r="AC24" s="146"/>
      <c r="AD24" s="146"/>
      <c r="AE24" s="146"/>
      <c r="AF24" s="146"/>
      <c r="AG24" s="146" t="s">
        <v>174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256" t="s">
        <v>484</v>
      </c>
      <c r="D25" s="257"/>
      <c r="E25" s="257"/>
      <c r="F25" s="257"/>
      <c r="G25" s="257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228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247" t="s">
        <v>485</v>
      </c>
      <c r="D26" s="248"/>
      <c r="E26" s="248"/>
      <c r="F26" s="248"/>
      <c r="G26" s="248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180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188" t="s">
        <v>486</v>
      </c>
      <c r="D27" s="186"/>
      <c r="E27" s="187">
        <v>31.4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230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88" t="s">
        <v>487</v>
      </c>
      <c r="D28" s="186"/>
      <c r="E28" s="187">
        <v>-6.4080000000000004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230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188" t="s">
        <v>488</v>
      </c>
      <c r="D29" s="186"/>
      <c r="E29" s="187">
        <v>-1.9039999999999999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230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65">
        <v>8</v>
      </c>
      <c r="B30" s="166" t="s">
        <v>489</v>
      </c>
      <c r="C30" s="182" t="s">
        <v>490</v>
      </c>
      <c r="D30" s="167" t="s">
        <v>225</v>
      </c>
      <c r="E30" s="168">
        <v>6.4080000000000004</v>
      </c>
      <c r="F30" s="169"/>
      <c r="G30" s="170">
        <f>ROUND(E30*F30,2)</f>
        <v>0</v>
      </c>
      <c r="H30" s="169"/>
      <c r="I30" s="170">
        <f>ROUND(E30*H30,2)</f>
        <v>0</v>
      </c>
      <c r="J30" s="169"/>
      <c r="K30" s="170">
        <f>ROUND(E30*J30,2)</f>
        <v>0</v>
      </c>
      <c r="L30" s="170">
        <v>21</v>
      </c>
      <c r="M30" s="170">
        <f>G30*(1+L30/100)</f>
        <v>0</v>
      </c>
      <c r="N30" s="168">
        <v>0</v>
      </c>
      <c r="O30" s="168">
        <f>ROUND(E30*N30,2)</f>
        <v>0</v>
      </c>
      <c r="P30" s="168">
        <v>0</v>
      </c>
      <c r="Q30" s="168">
        <f>ROUND(E30*P30,2)</f>
        <v>0</v>
      </c>
      <c r="R30" s="170" t="s">
        <v>226</v>
      </c>
      <c r="S30" s="170" t="s">
        <v>177</v>
      </c>
      <c r="T30" s="171" t="s">
        <v>177</v>
      </c>
      <c r="U30" s="156">
        <v>1.587</v>
      </c>
      <c r="V30" s="156">
        <f>ROUND(E30*U30,2)</f>
        <v>10.17</v>
      </c>
      <c r="W30" s="156"/>
      <c r="X30" s="156" t="s">
        <v>172</v>
      </c>
      <c r="Y30" s="156" t="s">
        <v>173</v>
      </c>
      <c r="Z30" s="146"/>
      <c r="AA30" s="146"/>
      <c r="AB30" s="146"/>
      <c r="AC30" s="146"/>
      <c r="AD30" s="146"/>
      <c r="AE30" s="146"/>
      <c r="AF30" s="146"/>
      <c r="AG30" s="146" t="s">
        <v>174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2" x14ac:dyDescent="0.2">
      <c r="A31" s="153"/>
      <c r="B31" s="154"/>
      <c r="C31" s="256" t="s">
        <v>491</v>
      </c>
      <c r="D31" s="257"/>
      <c r="E31" s="257"/>
      <c r="F31" s="257"/>
      <c r="G31" s="257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228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79" t="str">
        <f>C31</f>
        <v>sypaninou z vhodných hornin tř. 1 - 4 nebo materiálem připraveným podél výkopu ve vzdálenosti do 3 m od jeho kraje, pro jakoukoliv hloubku výkopu a jakoukoliv míru zhutnění,</v>
      </c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188" t="s">
        <v>492</v>
      </c>
      <c r="D32" s="186"/>
      <c r="E32" s="187">
        <v>6.4080000000000004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230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65">
        <v>9</v>
      </c>
      <c r="B33" s="166" t="s">
        <v>493</v>
      </c>
      <c r="C33" s="182" t="s">
        <v>494</v>
      </c>
      <c r="D33" s="167" t="s">
        <v>365</v>
      </c>
      <c r="E33" s="168">
        <v>10.35533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68">
        <v>1</v>
      </c>
      <c r="O33" s="168">
        <f>ROUND(E33*N33,2)</f>
        <v>10.36</v>
      </c>
      <c r="P33" s="168">
        <v>0</v>
      </c>
      <c r="Q33" s="168">
        <f>ROUND(E33*P33,2)</f>
        <v>0</v>
      </c>
      <c r="R33" s="170" t="s">
        <v>282</v>
      </c>
      <c r="S33" s="170" t="s">
        <v>271</v>
      </c>
      <c r="T33" s="171" t="s">
        <v>271</v>
      </c>
      <c r="U33" s="156">
        <v>0</v>
      </c>
      <c r="V33" s="156">
        <f>ROUND(E33*U33,2)</f>
        <v>0</v>
      </c>
      <c r="W33" s="156"/>
      <c r="X33" s="156" t="s">
        <v>283</v>
      </c>
      <c r="Y33" s="156" t="s">
        <v>173</v>
      </c>
      <c r="Z33" s="146"/>
      <c r="AA33" s="146"/>
      <c r="AB33" s="146"/>
      <c r="AC33" s="146"/>
      <c r="AD33" s="146"/>
      <c r="AE33" s="146"/>
      <c r="AF33" s="146"/>
      <c r="AG33" s="146" t="s">
        <v>284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188" t="s">
        <v>495</v>
      </c>
      <c r="D34" s="186"/>
      <c r="E34" s="187">
        <v>10.35533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230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65">
        <v>10</v>
      </c>
      <c r="B35" s="166" t="s">
        <v>496</v>
      </c>
      <c r="C35" s="182" t="s">
        <v>497</v>
      </c>
      <c r="D35" s="167" t="s">
        <v>365</v>
      </c>
      <c r="E35" s="168">
        <v>41.973979999999997</v>
      </c>
      <c r="F35" s="169"/>
      <c r="G35" s="170">
        <f>ROUND(E35*F35,2)</f>
        <v>0</v>
      </c>
      <c r="H35" s="169"/>
      <c r="I35" s="170">
        <f>ROUND(E35*H35,2)</f>
        <v>0</v>
      </c>
      <c r="J35" s="169"/>
      <c r="K35" s="170">
        <f>ROUND(E35*J35,2)</f>
        <v>0</v>
      </c>
      <c r="L35" s="170">
        <v>21</v>
      </c>
      <c r="M35" s="170">
        <f>G35*(1+L35/100)</f>
        <v>0</v>
      </c>
      <c r="N35" s="168">
        <v>1</v>
      </c>
      <c r="O35" s="168">
        <f>ROUND(E35*N35,2)</f>
        <v>41.97</v>
      </c>
      <c r="P35" s="168">
        <v>0</v>
      </c>
      <c r="Q35" s="168">
        <f>ROUND(E35*P35,2)</f>
        <v>0</v>
      </c>
      <c r="R35" s="170" t="s">
        <v>282</v>
      </c>
      <c r="S35" s="170" t="s">
        <v>271</v>
      </c>
      <c r="T35" s="171" t="s">
        <v>271</v>
      </c>
      <c r="U35" s="156">
        <v>0</v>
      </c>
      <c r="V35" s="156">
        <f>ROUND(E35*U35,2)</f>
        <v>0</v>
      </c>
      <c r="W35" s="156"/>
      <c r="X35" s="156" t="s">
        <v>283</v>
      </c>
      <c r="Y35" s="156" t="s">
        <v>173</v>
      </c>
      <c r="Z35" s="146"/>
      <c r="AA35" s="146"/>
      <c r="AB35" s="146"/>
      <c r="AC35" s="146"/>
      <c r="AD35" s="146"/>
      <c r="AE35" s="146"/>
      <c r="AF35" s="146"/>
      <c r="AG35" s="146" t="s">
        <v>284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88" t="s">
        <v>498</v>
      </c>
      <c r="D36" s="186"/>
      <c r="E36" s="187">
        <v>41.973979999999997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230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x14ac:dyDescent="0.2">
      <c r="A37" s="158" t="s">
        <v>165</v>
      </c>
      <c r="B37" s="159" t="s">
        <v>109</v>
      </c>
      <c r="C37" s="180" t="s">
        <v>110</v>
      </c>
      <c r="D37" s="160"/>
      <c r="E37" s="161"/>
      <c r="F37" s="162"/>
      <c r="G37" s="162">
        <f>SUMIF(AG38:AG43,"&lt;&gt;NOR",G38:G43)</f>
        <v>0</v>
      </c>
      <c r="H37" s="162"/>
      <c r="I37" s="162">
        <f>SUM(I38:I43)</f>
        <v>0</v>
      </c>
      <c r="J37" s="162"/>
      <c r="K37" s="162">
        <f>SUM(K38:K43)</f>
        <v>0</v>
      </c>
      <c r="L37" s="162"/>
      <c r="M37" s="162">
        <f>SUM(M38:M43)</f>
        <v>0</v>
      </c>
      <c r="N37" s="161"/>
      <c r="O37" s="161">
        <f>SUM(O38:O43)</f>
        <v>9.73</v>
      </c>
      <c r="P37" s="161"/>
      <c r="Q37" s="161">
        <f>SUM(Q38:Q43)</f>
        <v>0</v>
      </c>
      <c r="R37" s="162"/>
      <c r="S37" s="162"/>
      <c r="T37" s="163"/>
      <c r="U37" s="157"/>
      <c r="V37" s="157">
        <f>SUM(V38:V43)</f>
        <v>7.92</v>
      </c>
      <c r="W37" s="157"/>
      <c r="X37" s="157"/>
      <c r="Y37" s="157"/>
      <c r="AG37" t="s">
        <v>166</v>
      </c>
    </row>
    <row r="38" spans="1:60" outlineLevel="1" x14ac:dyDescent="0.2">
      <c r="A38" s="165">
        <v>11</v>
      </c>
      <c r="B38" s="166" t="s">
        <v>499</v>
      </c>
      <c r="C38" s="182" t="s">
        <v>500</v>
      </c>
      <c r="D38" s="167" t="s">
        <v>225</v>
      </c>
      <c r="E38" s="168">
        <v>3.6</v>
      </c>
      <c r="F38" s="169"/>
      <c r="G38" s="170">
        <f>ROUND(E38*F38,2)</f>
        <v>0</v>
      </c>
      <c r="H38" s="169"/>
      <c r="I38" s="170">
        <f>ROUND(E38*H38,2)</f>
        <v>0</v>
      </c>
      <c r="J38" s="169"/>
      <c r="K38" s="170">
        <f>ROUND(E38*J38,2)</f>
        <v>0</v>
      </c>
      <c r="L38" s="170">
        <v>21</v>
      </c>
      <c r="M38" s="170">
        <f>G38*(1+L38/100)</f>
        <v>0</v>
      </c>
      <c r="N38" s="168">
        <v>1.7034</v>
      </c>
      <c r="O38" s="168">
        <f>ROUND(E38*N38,2)</f>
        <v>6.13</v>
      </c>
      <c r="P38" s="168">
        <v>0</v>
      </c>
      <c r="Q38" s="168">
        <f>ROUND(E38*P38,2)</f>
        <v>0</v>
      </c>
      <c r="R38" s="170" t="s">
        <v>276</v>
      </c>
      <c r="S38" s="170" t="s">
        <v>177</v>
      </c>
      <c r="T38" s="171" t="s">
        <v>177</v>
      </c>
      <c r="U38" s="156">
        <v>1.3029999999999999</v>
      </c>
      <c r="V38" s="156">
        <f>ROUND(E38*U38,2)</f>
        <v>4.6900000000000004</v>
      </c>
      <c r="W38" s="156"/>
      <c r="X38" s="156" t="s">
        <v>172</v>
      </c>
      <c r="Y38" s="156" t="s">
        <v>173</v>
      </c>
      <c r="Z38" s="146"/>
      <c r="AA38" s="146"/>
      <c r="AB38" s="146"/>
      <c r="AC38" s="146"/>
      <c r="AD38" s="146"/>
      <c r="AE38" s="146"/>
      <c r="AF38" s="146"/>
      <c r="AG38" s="146" t="s">
        <v>174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256" t="s">
        <v>501</v>
      </c>
      <c r="D39" s="257"/>
      <c r="E39" s="257"/>
      <c r="F39" s="257"/>
      <c r="G39" s="257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228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188" t="s">
        <v>502</v>
      </c>
      <c r="D40" s="186"/>
      <c r="E40" s="187">
        <v>3.6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230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65">
        <v>12</v>
      </c>
      <c r="B41" s="166" t="s">
        <v>503</v>
      </c>
      <c r="C41" s="182" t="s">
        <v>504</v>
      </c>
      <c r="D41" s="167" t="s">
        <v>225</v>
      </c>
      <c r="E41" s="168">
        <v>1.9039999999999999</v>
      </c>
      <c r="F41" s="169"/>
      <c r="G41" s="170">
        <f>ROUND(E41*F41,2)</f>
        <v>0</v>
      </c>
      <c r="H41" s="169"/>
      <c r="I41" s="170">
        <f>ROUND(E41*H41,2)</f>
        <v>0</v>
      </c>
      <c r="J41" s="169"/>
      <c r="K41" s="170">
        <f>ROUND(E41*J41,2)</f>
        <v>0</v>
      </c>
      <c r="L41" s="170">
        <v>21</v>
      </c>
      <c r="M41" s="170">
        <f>G41*(1+L41/100)</f>
        <v>0</v>
      </c>
      <c r="N41" s="168">
        <v>1.8907700000000001</v>
      </c>
      <c r="O41" s="168">
        <f>ROUND(E41*N41,2)</f>
        <v>3.6</v>
      </c>
      <c r="P41" s="168">
        <v>0</v>
      </c>
      <c r="Q41" s="168">
        <f>ROUND(E41*P41,2)</f>
        <v>0</v>
      </c>
      <c r="R41" s="170" t="s">
        <v>276</v>
      </c>
      <c r="S41" s="170" t="s">
        <v>177</v>
      </c>
      <c r="T41" s="171" t="s">
        <v>177</v>
      </c>
      <c r="U41" s="156">
        <v>1.6950000000000001</v>
      </c>
      <c r="V41" s="156">
        <f>ROUND(E41*U41,2)</f>
        <v>3.23</v>
      </c>
      <c r="W41" s="156"/>
      <c r="X41" s="156" t="s">
        <v>172</v>
      </c>
      <c r="Y41" s="156" t="s">
        <v>173</v>
      </c>
      <c r="Z41" s="146"/>
      <c r="AA41" s="146"/>
      <c r="AB41" s="146"/>
      <c r="AC41" s="146"/>
      <c r="AD41" s="146"/>
      <c r="AE41" s="146"/>
      <c r="AF41" s="146"/>
      <c r="AG41" s="146" t="s">
        <v>174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256" t="s">
        <v>501</v>
      </c>
      <c r="D42" s="257"/>
      <c r="E42" s="257"/>
      <c r="F42" s="257"/>
      <c r="G42" s="257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228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53"/>
      <c r="B43" s="154"/>
      <c r="C43" s="188" t="s">
        <v>505</v>
      </c>
      <c r="D43" s="186"/>
      <c r="E43" s="187">
        <v>1.9039999999999999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230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158" t="s">
        <v>165</v>
      </c>
      <c r="B44" s="159" t="s">
        <v>121</v>
      </c>
      <c r="C44" s="180" t="s">
        <v>122</v>
      </c>
      <c r="D44" s="160"/>
      <c r="E44" s="161"/>
      <c r="F44" s="162"/>
      <c r="G44" s="162">
        <f>SUMIF(AG45:AG52,"&lt;&gt;NOR",G45:G52)</f>
        <v>0</v>
      </c>
      <c r="H44" s="162"/>
      <c r="I44" s="162">
        <f>SUM(I45:I52)</f>
        <v>0</v>
      </c>
      <c r="J44" s="162"/>
      <c r="K44" s="162">
        <f>SUM(K45:K52)</f>
        <v>0</v>
      </c>
      <c r="L44" s="162"/>
      <c r="M44" s="162">
        <f>SUM(M45:M52)</f>
        <v>0</v>
      </c>
      <c r="N44" s="161"/>
      <c r="O44" s="161">
        <f>SUM(O45:O52)</f>
        <v>0.09</v>
      </c>
      <c r="P44" s="161"/>
      <c r="Q44" s="161">
        <f>SUM(Q45:Q52)</f>
        <v>0</v>
      </c>
      <c r="R44" s="162"/>
      <c r="S44" s="162"/>
      <c r="T44" s="163"/>
      <c r="U44" s="157"/>
      <c r="V44" s="157">
        <f>SUM(V45:V52)</f>
        <v>3.17</v>
      </c>
      <c r="W44" s="157"/>
      <c r="X44" s="157"/>
      <c r="Y44" s="157"/>
      <c r="AG44" t="s">
        <v>166</v>
      </c>
    </row>
    <row r="45" spans="1:60" outlineLevel="1" x14ac:dyDescent="0.2">
      <c r="A45" s="165">
        <v>13</v>
      </c>
      <c r="B45" s="166" t="s">
        <v>506</v>
      </c>
      <c r="C45" s="182" t="s">
        <v>507</v>
      </c>
      <c r="D45" s="167" t="s">
        <v>246</v>
      </c>
      <c r="E45" s="168">
        <v>16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68">
        <v>0</v>
      </c>
      <c r="O45" s="168">
        <f>ROUND(E45*N45,2)</f>
        <v>0</v>
      </c>
      <c r="P45" s="168">
        <v>0</v>
      </c>
      <c r="Q45" s="168">
        <f>ROUND(E45*P45,2)</f>
        <v>0</v>
      </c>
      <c r="R45" s="170" t="s">
        <v>276</v>
      </c>
      <c r="S45" s="170" t="s">
        <v>177</v>
      </c>
      <c r="T45" s="171" t="s">
        <v>177</v>
      </c>
      <c r="U45" s="156">
        <v>6.6000000000000003E-2</v>
      </c>
      <c r="V45" s="156">
        <f>ROUND(E45*U45,2)</f>
        <v>1.06</v>
      </c>
      <c r="W45" s="156"/>
      <c r="X45" s="156" t="s">
        <v>172</v>
      </c>
      <c r="Y45" s="156" t="s">
        <v>173</v>
      </c>
      <c r="Z45" s="146"/>
      <c r="AA45" s="146"/>
      <c r="AB45" s="146"/>
      <c r="AC45" s="146"/>
      <c r="AD45" s="146"/>
      <c r="AE45" s="146"/>
      <c r="AF45" s="146"/>
      <c r="AG45" s="146" t="s">
        <v>174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256" t="s">
        <v>508</v>
      </c>
      <c r="D46" s="257"/>
      <c r="E46" s="257"/>
      <c r="F46" s="257"/>
      <c r="G46" s="257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228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65">
        <v>14</v>
      </c>
      <c r="B47" s="166" t="s">
        <v>509</v>
      </c>
      <c r="C47" s="182" t="s">
        <v>510</v>
      </c>
      <c r="D47" s="167" t="s">
        <v>279</v>
      </c>
      <c r="E47" s="168">
        <v>12</v>
      </c>
      <c r="F47" s="169"/>
      <c r="G47" s="170">
        <f>ROUND(E47*F47,2)</f>
        <v>0</v>
      </c>
      <c r="H47" s="169"/>
      <c r="I47" s="170">
        <f>ROUND(E47*H47,2)</f>
        <v>0</v>
      </c>
      <c r="J47" s="169"/>
      <c r="K47" s="170">
        <f>ROUND(E47*J47,2)</f>
        <v>0</v>
      </c>
      <c r="L47" s="170">
        <v>21</v>
      </c>
      <c r="M47" s="170">
        <f>G47*(1+L47/100)</f>
        <v>0</v>
      </c>
      <c r="N47" s="168">
        <v>1.0000000000000001E-5</v>
      </c>
      <c r="O47" s="168">
        <f>ROUND(E47*N47,2)</f>
        <v>0</v>
      </c>
      <c r="P47" s="168">
        <v>0</v>
      </c>
      <c r="Q47" s="168">
        <f>ROUND(E47*P47,2)</f>
        <v>0</v>
      </c>
      <c r="R47" s="170" t="s">
        <v>276</v>
      </c>
      <c r="S47" s="170" t="s">
        <v>177</v>
      </c>
      <c r="T47" s="171" t="s">
        <v>177</v>
      </c>
      <c r="U47" s="156">
        <v>0.17599999999999999</v>
      </c>
      <c r="V47" s="156">
        <f>ROUND(E47*U47,2)</f>
        <v>2.11</v>
      </c>
      <c r="W47" s="156"/>
      <c r="X47" s="156" t="s">
        <v>172</v>
      </c>
      <c r="Y47" s="156" t="s">
        <v>173</v>
      </c>
      <c r="Z47" s="146"/>
      <c r="AA47" s="146"/>
      <c r="AB47" s="146"/>
      <c r="AC47" s="146"/>
      <c r="AD47" s="146"/>
      <c r="AE47" s="146"/>
      <c r="AF47" s="146"/>
      <c r="AG47" s="146" t="s">
        <v>174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256" t="s">
        <v>501</v>
      </c>
      <c r="D48" s="257"/>
      <c r="E48" s="257"/>
      <c r="F48" s="257"/>
      <c r="G48" s="257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228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65">
        <v>15</v>
      </c>
      <c r="B49" s="166" t="s">
        <v>511</v>
      </c>
      <c r="C49" s="182" t="s">
        <v>512</v>
      </c>
      <c r="D49" s="167" t="s">
        <v>279</v>
      </c>
      <c r="E49" s="168">
        <v>16.48</v>
      </c>
      <c r="F49" s="169"/>
      <c r="G49" s="170">
        <f>ROUND(E49*F49,2)</f>
        <v>0</v>
      </c>
      <c r="H49" s="169"/>
      <c r="I49" s="170">
        <f>ROUND(E49*H49,2)</f>
        <v>0</v>
      </c>
      <c r="J49" s="169"/>
      <c r="K49" s="170">
        <f>ROUND(E49*J49,2)</f>
        <v>0</v>
      </c>
      <c r="L49" s="170">
        <v>21</v>
      </c>
      <c r="M49" s="170">
        <f>G49*(1+L49/100)</f>
        <v>0</v>
      </c>
      <c r="N49" s="168">
        <v>5.1000000000000004E-3</v>
      </c>
      <c r="O49" s="168">
        <f>ROUND(E49*N49,2)</f>
        <v>0.08</v>
      </c>
      <c r="P49" s="168">
        <v>0</v>
      </c>
      <c r="Q49" s="168">
        <f>ROUND(E49*P49,2)</f>
        <v>0</v>
      </c>
      <c r="R49" s="170" t="s">
        <v>282</v>
      </c>
      <c r="S49" s="170" t="s">
        <v>177</v>
      </c>
      <c r="T49" s="171" t="s">
        <v>177</v>
      </c>
      <c r="U49" s="156">
        <v>0</v>
      </c>
      <c r="V49" s="156">
        <f>ROUND(E49*U49,2)</f>
        <v>0</v>
      </c>
      <c r="W49" s="156"/>
      <c r="X49" s="156" t="s">
        <v>283</v>
      </c>
      <c r="Y49" s="156" t="s">
        <v>173</v>
      </c>
      <c r="Z49" s="146"/>
      <c r="AA49" s="146"/>
      <c r="AB49" s="146"/>
      <c r="AC49" s="146"/>
      <c r="AD49" s="146"/>
      <c r="AE49" s="146"/>
      <c r="AF49" s="146"/>
      <c r="AG49" s="146" t="s">
        <v>284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8" t="s">
        <v>513</v>
      </c>
      <c r="D50" s="186"/>
      <c r="E50" s="187">
        <v>16.48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230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65">
        <v>16</v>
      </c>
      <c r="B51" s="166" t="s">
        <v>514</v>
      </c>
      <c r="C51" s="182" t="s">
        <v>515</v>
      </c>
      <c r="D51" s="167" t="s">
        <v>279</v>
      </c>
      <c r="E51" s="168">
        <v>12.18</v>
      </c>
      <c r="F51" s="169"/>
      <c r="G51" s="170">
        <f>ROUND(E51*F51,2)</f>
        <v>0</v>
      </c>
      <c r="H51" s="169"/>
      <c r="I51" s="170">
        <f>ROUND(E51*H51,2)</f>
        <v>0</v>
      </c>
      <c r="J51" s="169"/>
      <c r="K51" s="170">
        <f>ROUND(E51*J51,2)</f>
        <v>0</v>
      </c>
      <c r="L51" s="170">
        <v>21</v>
      </c>
      <c r="M51" s="170">
        <f>G51*(1+L51/100)</f>
        <v>0</v>
      </c>
      <c r="N51" s="168">
        <v>9.3999999999999997E-4</v>
      </c>
      <c r="O51" s="168">
        <f>ROUND(E51*N51,2)</f>
        <v>0.01</v>
      </c>
      <c r="P51" s="168">
        <v>0</v>
      </c>
      <c r="Q51" s="168">
        <f>ROUND(E51*P51,2)</f>
        <v>0</v>
      </c>
      <c r="R51" s="170" t="s">
        <v>282</v>
      </c>
      <c r="S51" s="170" t="s">
        <v>291</v>
      </c>
      <c r="T51" s="171" t="s">
        <v>291</v>
      </c>
      <c r="U51" s="156">
        <v>0</v>
      </c>
      <c r="V51" s="156">
        <f>ROUND(E51*U51,2)</f>
        <v>0</v>
      </c>
      <c r="W51" s="156"/>
      <c r="X51" s="156" t="s">
        <v>283</v>
      </c>
      <c r="Y51" s="156" t="s">
        <v>173</v>
      </c>
      <c r="Z51" s="146"/>
      <c r="AA51" s="146"/>
      <c r="AB51" s="146"/>
      <c r="AC51" s="146"/>
      <c r="AD51" s="146"/>
      <c r="AE51" s="146"/>
      <c r="AF51" s="146"/>
      <c r="AG51" s="146" t="s">
        <v>284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188" t="s">
        <v>516</v>
      </c>
      <c r="D52" s="186"/>
      <c r="E52" s="187">
        <v>12.18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230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158" t="s">
        <v>165</v>
      </c>
      <c r="B53" s="159" t="s">
        <v>123</v>
      </c>
      <c r="C53" s="180" t="s">
        <v>124</v>
      </c>
      <c r="D53" s="160"/>
      <c r="E53" s="161"/>
      <c r="F53" s="162"/>
      <c r="G53" s="162">
        <f>SUMIF(AG54:AG56,"&lt;&gt;NOR",G54:G56)</f>
        <v>0</v>
      </c>
      <c r="H53" s="162"/>
      <c r="I53" s="162">
        <f>SUM(I54:I56)</f>
        <v>0</v>
      </c>
      <c r="J53" s="162"/>
      <c r="K53" s="162">
        <f>SUM(K54:K56)</f>
        <v>0</v>
      </c>
      <c r="L53" s="162"/>
      <c r="M53" s="162">
        <f>SUM(M54:M56)</f>
        <v>0</v>
      </c>
      <c r="N53" s="161"/>
      <c r="O53" s="161">
        <f>SUM(O54:O56)</f>
        <v>4.83</v>
      </c>
      <c r="P53" s="161"/>
      <c r="Q53" s="161">
        <f>SUM(Q54:Q56)</f>
        <v>0</v>
      </c>
      <c r="R53" s="162"/>
      <c r="S53" s="162"/>
      <c r="T53" s="163"/>
      <c r="U53" s="157"/>
      <c r="V53" s="157">
        <f>SUM(V54:V56)</f>
        <v>0</v>
      </c>
      <c r="W53" s="157"/>
      <c r="X53" s="157"/>
      <c r="Y53" s="157"/>
      <c r="AG53" t="s">
        <v>166</v>
      </c>
    </row>
    <row r="54" spans="1:60" ht="22.5" outlineLevel="1" x14ac:dyDescent="0.2">
      <c r="A54" s="165">
        <v>17</v>
      </c>
      <c r="B54" s="166" t="s">
        <v>517</v>
      </c>
      <c r="C54" s="182" t="s">
        <v>518</v>
      </c>
      <c r="D54" s="167" t="s">
        <v>279</v>
      </c>
      <c r="E54" s="168">
        <v>6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68">
        <v>0.80554000000000003</v>
      </c>
      <c r="O54" s="168">
        <f>ROUND(E54*N54,2)</f>
        <v>4.83</v>
      </c>
      <c r="P54" s="168">
        <v>0</v>
      </c>
      <c r="Q54" s="168">
        <f>ROUND(E54*P54,2)</f>
        <v>0</v>
      </c>
      <c r="R54" s="170" t="s">
        <v>419</v>
      </c>
      <c r="S54" s="170" t="s">
        <v>177</v>
      </c>
      <c r="T54" s="171" t="s">
        <v>177</v>
      </c>
      <c r="U54" s="156">
        <v>0</v>
      </c>
      <c r="V54" s="156">
        <f>ROUND(E54*U54,2)</f>
        <v>0</v>
      </c>
      <c r="W54" s="156"/>
      <c r="X54" s="156" t="s">
        <v>421</v>
      </c>
      <c r="Y54" s="156" t="s">
        <v>173</v>
      </c>
      <c r="Z54" s="146"/>
      <c r="AA54" s="146"/>
      <c r="AB54" s="146"/>
      <c r="AC54" s="146"/>
      <c r="AD54" s="146"/>
      <c r="AE54" s="146"/>
      <c r="AF54" s="146"/>
      <c r="AG54" s="146" t="s">
        <v>422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2" x14ac:dyDescent="0.2">
      <c r="A55" s="153"/>
      <c r="B55" s="154"/>
      <c r="C55" s="256" t="s">
        <v>519</v>
      </c>
      <c r="D55" s="257"/>
      <c r="E55" s="257"/>
      <c r="F55" s="257"/>
      <c r="G55" s="257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228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79" t="str">
        <f>C55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55" s="146"/>
      <c r="BC55" s="146"/>
      <c r="BD55" s="146"/>
      <c r="BE55" s="146"/>
      <c r="BF55" s="146"/>
      <c r="BG55" s="146"/>
      <c r="BH55" s="146"/>
    </row>
    <row r="56" spans="1:60" outlineLevel="2" x14ac:dyDescent="0.2">
      <c r="A56" s="153"/>
      <c r="B56" s="154"/>
      <c r="C56" s="247" t="s">
        <v>520</v>
      </c>
      <c r="D56" s="248"/>
      <c r="E56" s="248"/>
      <c r="F56" s="248"/>
      <c r="G56" s="248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180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x14ac:dyDescent="0.2">
      <c r="A57" s="158" t="s">
        <v>165</v>
      </c>
      <c r="B57" s="159" t="s">
        <v>129</v>
      </c>
      <c r="C57" s="180" t="s">
        <v>130</v>
      </c>
      <c r="D57" s="160"/>
      <c r="E57" s="161"/>
      <c r="F57" s="162"/>
      <c r="G57" s="162">
        <f>SUMIF(AG58:AG60,"&lt;&gt;NOR",G58:G60)</f>
        <v>0</v>
      </c>
      <c r="H57" s="162"/>
      <c r="I57" s="162">
        <f>SUM(I58:I60)</f>
        <v>0</v>
      </c>
      <c r="J57" s="162"/>
      <c r="K57" s="162">
        <f>SUM(K58:K60)</f>
        <v>0</v>
      </c>
      <c r="L57" s="162"/>
      <c r="M57" s="162">
        <f>SUM(M58:M60)</f>
        <v>0</v>
      </c>
      <c r="N57" s="161"/>
      <c r="O57" s="161">
        <f>SUM(O58:O60)</f>
        <v>0</v>
      </c>
      <c r="P57" s="161"/>
      <c r="Q57" s="161">
        <f>SUM(Q58:Q60)</f>
        <v>0</v>
      </c>
      <c r="R57" s="162"/>
      <c r="S57" s="162"/>
      <c r="T57" s="163"/>
      <c r="U57" s="157"/>
      <c r="V57" s="157">
        <f>SUM(V58:V60)</f>
        <v>13.15</v>
      </c>
      <c r="W57" s="157"/>
      <c r="X57" s="157"/>
      <c r="Y57" s="157"/>
      <c r="AG57" t="s">
        <v>166</v>
      </c>
    </row>
    <row r="58" spans="1:60" ht="22.5" outlineLevel="1" x14ac:dyDescent="0.2">
      <c r="A58" s="165">
        <v>18</v>
      </c>
      <c r="B58" s="166" t="s">
        <v>521</v>
      </c>
      <c r="C58" s="182" t="s">
        <v>522</v>
      </c>
      <c r="D58" s="167" t="s">
        <v>365</v>
      </c>
      <c r="E58" s="168">
        <v>62.15719</v>
      </c>
      <c r="F58" s="169"/>
      <c r="G58" s="170">
        <f>ROUND(E58*F58,2)</f>
        <v>0</v>
      </c>
      <c r="H58" s="169"/>
      <c r="I58" s="170">
        <f>ROUND(E58*H58,2)</f>
        <v>0</v>
      </c>
      <c r="J58" s="169"/>
      <c r="K58" s="170">
        <f>ROUND(E58*J58,2)</f>
        <v>0</v>
      </c>
      <c r="L58" s="170">
        <v>21</v>
      </c>
      <c r="M58" s="170">
        <f>G58*(1+L58/100)</f>
        <v>0</v>
      </c>
      <c r="N58" s="168">
        <v>0</v>
      </c>
      <c r="O58" s="168">
        <f>ROUND(E58*N58,2)</f>
        <v>0</v>
      </c>
      <c r="P58" s="168">
        <v>0</v>
      </c>
      <c r="Q58" s="168">
        <f>ROUND(E58*P58,2)</f>
        <v>0</v>
      </c>
      <c r="R58" s="170" t="s">
        <v>276</v>
      </c>
      <c r="S58" s="170" t="s">
        <v>177</v>
      </c>
      <c r="T58" s="171" t="s">
        <v>177</v>
      </c>
      <c r="U58" s="156">
        <v>0.21149999999999999</v>
      </c>
      <c r="V58" s="156">
        <f>ROUND(E58*U58,2)</f>
        <v>13.15</v>
      </c>
      <c r="W58" s="156"/>
      <c r="X58" s="156" t="s">
        <v>523</v>
      </c>
      <c r="Y58" s="156" t="s">
        <v>173</v>
      </c>
      <c r="Z58" s="146"/>
      <c r="AA58" s="146"/>
      <c r="AB58" s="146"/>
      <c r="AC58" s="146"/>
      <c r="AD58" s="146"/>
      <c r="AE58" s="146"/>
      <c r="AF58" s="146"/>
      <c r="AG58" s="146" t="s">
        <v>524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256" t="s">
        <v>525</v>
      </c>
      <c r="D59" s="257"/>
      <c r="E59" s="257"/>
      <c r="F59" s="257"/>
      <c r="G59" s="257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228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2" x14ac:dyDescent="0.2">
      <c r="A60" s="153"/>
      <c r="B60" s="154"/>
      <c r="C60" s="247" t="s">
        <v>526</v>
      </c>
      <c r="D60" s="248"/>
      <c r="E60" s="248"/>
      <c r="F60" s="248"/>
      <c r="G60" s="248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180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x14ac:dyDescent="0.2">
      <c r="A61" s="3"/>
      <c r="B61" s="4"/>
      <c r="C61" s="18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v>15</v>
      </c>
      <c r="AF61">
        <v>21</v>
      </c>
      <c r="AG61" t="s">
        <v>151</v>
      </c>
    </row>
    <row r="62" spans="1:60" x14ac:dyDescent="0.2">
      <c r="A62" s="149"/>
      <c r="B62" s="150" t="s">
        <v>29</v>
      </c>
      <c r="C62" s="184"/>
      <c r="D62" s="151"/>
      <c r="E62" s="152"/>
      <c r="F62" s="152"/>
      <c r="G62" s="164">
        <f>G8+G16+G23+G37+G44+G53+G57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f>SUMIF(L7:L60,AE61,G7:G60)</f>
        <v>0</v>
      </c>
      <c r="AF62">
        <f>SUMIF(L7:L60,AF61,G7:G60)</f>
        <v>0</v>
      </c>
      <c r="AG62" t="s">
        <v>219</v>
      </c>
    </row>
    <row r="63" spans="1:60" x14ac:dyDescent="0.2">
      <c r="C63" s="185"/>
      <c r="D63" s="10"/>
      <c r="AG63" t="s">
        <v>222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E+Hh62+upbJlyyVX2z17pdvy2UCCdAj/xV2t19Mgwt9H7gGdBq/EL2lZawCUARP+Kxwq5LCa5svXE7Mo8Sdig==" saltValue="tSmKm/AZOj5KXjCphIcVQw==" spinCount="100000" sheet="1" formatRows="0"/>
  <mergeCells count="19">
    <mergeCell ref="C39:G39"/>
    <mergeCell ref="A1:G1"/>
    <mergeCell ref="C2:G2"/>
    <mergeCell ref="C3:G3"/>
    <mergeCell ref="C4:G4"/>
    <mergeCell ref="C10:G10"/>
    <mergeCell ref="C14:G14"/>
    <mergeCell ref="C18:G18"/>
    <mergeCell ref="C20:G20"/>
    <mergeCell ref="C25:G25"/>
    <mergeCell ref="C26:G26"/>
    <mergeCell ref="C31:G31"/>
    <mergeCell ref="C60:G60"/>
    <mergeCell ref="C42:G42"/>
    <mergeCell ref="C46:G46"/>
    <mergeCell ref="C48:G48"/>
    <mergeCell ref="C55:G55"/>
    <mergeCell ref="C56:G56"/>
    <mergeCell ref="C59:G5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B3A0-7899-4FD9-A2B6-7E6EB46339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138</v>
      </c>
      <c r="B1" s="249"/>
      <c r="C1" s="249"/>
      <c r="D1" s="249"/>
      <c r="E1" s="249"/>
      <c r="F1" s="249"/>
      <c r="G1" s="249"/>
      <c r="AG1" t="s">
        <v>139</v>
      </c>
    </row>
    <row r="2" spans="1:60" ht="25.15" customHeight="1" x14ac:dyDescent="0.2">
      <c r="A2" s="49" t="s">
        <v>7</v>
      </c>
      <c r="B2" s="48" t="s">
        <v>43</v>
      </c>
      <c r="C2" s="250" t="s">
        <v>44</v>
      </c>
      <c r="D2" s="251"/>
      <c r="E2" s="251"/>
      <c r="F2" s="251"/>
      <c r="G2" s="252"/>
      <c r="AG2" t="s">
        <v>140</v>
      </c>
    </row>
    <row r="3" spans="1:60" ht="25.15" customHeight="1" x14ac:dyDescent="0.2">
      <c r="A3" s="49" t="s">
        <v>8</v>
      </c>
      <c r="B3" s="48" t="s">
        <v>70</v>
      </c>
      <c r="C3" s="250" t="s">
        <v>71</v>
      </c>
      <c r="D3" s="251"/>
      <c r="E3" s="251"/>
      <c r="F3" s="251"/>
      <c r="G3" s="252"/>
      <c r="AC3" s="120" t="s">
        <v>140</v>
      </c>
      <c r="AG3" t="s">
        <v>141</v>
      </c>
    </row>
    <row r="4" spans="1:60" ht="25.15" customHeight="1" x14ac:dyDescent="0.2">
      <c r="A4" s="139" t="s">
        <v>9</v>
      </c>
      <c r="B4" s="140" t="s">
        <v>61</v>
      </c>
      <c r="C4" s="253" t="s">
        <v>72</v>
      </c>
      <c r="D4" s="254"/>
      <c r="E4" s="254"/>
      <c r="F4" s="254"/>
      <c r="G4" s="255"/>
      <c r="AG4" t="s">
        <v>142</v>
      </c>
    </row>
    <row r="5" spans="1:60" x14ac:dyDescent="0.2">
      <c r="D5" s="10"/>
    </row>
    <row r="6" spans="1:60" ht="38.25" x14ac:dyDescent="0.2">
      <c r="A6" s="142" t="s">
        <v>143</v>
      </c>
      <c r="B6" s="144" t="s">
        <v>144</v>
      </c>
      <c r="C6" s="144" t="s">
        <v>145</v>
      </c>
      <c r="D6" s="143" t="s">
        <v>146</v>
      </c>
      <c r="E6" s="142" t="s">
        <v>147</v>
      </c>
      <c r="F6" s="141" t="s">
        <v>148</v>
      </c>
      <c r="G6" s="142" t="s">
        <v>29</v>
      </c>
      <c r="H6" s="145" t="s">
        <v>30</v>
      </c>
      <c r="I6" s="145" t="s">
        <v>149</v>
      </c>
      <c r="J6" s="145" t="s">
        <v>31</v>
      </c>
      <c r="K6" s="145" t="s">
        <v>150</v>
      </c>
      <c r="L6" s="145" t="s">
        <v>151</v>
      </c>
      <c r="M6" s="145" t="s">
        <v>152</v>
      </c>
      <c r="N6" s="145" t="s">
        <v>153</v>
      </c>
      <c r="O6" s="145" t="s">
        <v>154</v>
      </c>
      <c r="P6" s="145" t="s">
        <v>155</v>
      </c>
      <c r="Q6" s="145" t="s">
        <v>156</v>
      </c>
      <c r="R6" s="145" t="s">
        <v>157</v>
      </c>
      <c r="S6" s="145" t="s">
        <v>158</v>
      </c>
      <c r="T6" s="145" t="s">
        <v>159</v>
      </c>
      <c r="U6" s="145" t="s">
        <v>160</v>
      </c>
      <c r="V6" s="145" t="s">
        <v>161</v>
      </c>
      <c r="W6" s="145" t="s">
        <v>162</v>
      </c>
      <c r="X6" s="145" t="s">
        <v>163</v>
      </c>
      <c r="Y6" s="145" t="s">
        <v>164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58" t="s">
        <v>165</v>
      </c>
      <c r="B8" s="159" t="s">
        <v>93</v>
      </c>
      <c r="C8" s="180" t="s">
        <v>94</v>
      </c>
      <c r="D8" s="160"/>
      <c r="E8" s="161"/>
      <c r="F8" s="162"/>
      <c r="G8" s="162">
        <f>SUMIF(AG9:AG14,"&lt;&gt;NOR",G9:G14)</f>
        <v>0</v>
      </c>
      <c r="H8" s="162"/>
      <c r="I8" s="162">
        <f>SUM(I9:I14)</f>
        <v>0</v>
      </c>
      <c r="J8" s="162"/>
      <c r="K8" s="162">
        <f>SUM(K9:K14)</f>
        <v>0</v>
      </c>
      <c r="L8" s="162"/>
      <c r="M8" s="162">
        <f>SUM(M9:M14)</f>
        <v>0</v>
      </c>
      <c r="N8" s="161"/>
      <c r="O8" s="161">
        <f>SUM(O9:O14)</f>
        <v>0</v>
      </c>
      <c r="P8" s="161"/>
      <c r="Q8" s="161">
        <f>SUM(Q9:Q14)</f>
        <v>0</v>
      </c>
      <c r="R8" s="162"/>
      <c r="S8" s="162"/>
      <c r="T8" s="163"/>
      <c r="U8" s="157"/>
      <c r="V8" s="157">
        <f>SUM(V9:V14)</f>
        <v>7.85</v>
      </c>
      <c r="W8" s="157"/>
      <c r="X8" s="157"/>
      <c r="Y8" s="157"/>
      <c r="AG8" t="s">
        <v>166</v>
      </c>
    </row>
    <row r="9" spans="1:60" outlineLevel="1" x14ac:dyDescent="0.2">
      <c r="A9" s="165">
        <v>1</v>
      </c>
      <c r="B9" s="166" t="s">
        <v>223</v>
      </c>
      <c r="C9" s="182" t="s">
        <v>224</v>
      </c>
      <c r="D9" s="167" t="s">
        <v>225</v>
      </c>
      <c r="E9" s="168">
        <v>31.5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 t="s">
        <v>226</v>
      </c>
      <c r="S9" s="170" t="s">
        <v>177</v>
      </c>
      <c r="T9" s="171" t="s">
        <v>415</v>
      </c>
      <c r="U9" s="156">
        <v>0.223</v>
      </c>
      <c r="V9" s="156">
        <f>ROUND(E9*U9,2)</f>
        <v>7.02</v>
      </c>
      <c r="W9" s="156"/>
      <c r="X9" s="156" t="s">
        <v>172</v>
      </c>
      <c r="Y9" s="156" t="s">
        <v>173</v>
      </c>
      <c r="Z9" s="146"/>
      <c r="AA9" s="146"/>
      <c r="AB9" s="146"/>
      <c r="AC9" s="146"/>
      <c r="AD9" s="146"/>
      <c r="AE9" s="146"/>
      <c r="AF9" s="146"/>
      <c r="AG9" s="146" t="s">
        <v>174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56" t="s">
        <v>227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228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9" t="str">
        <f>C10</f>
        <v>s přemístěním výkopku v příčných profilech na vzdálenost do 15 m nebo s naložením na dopravní prostředek.</v>
      </c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88" t="s">
        <v>527</v>
      </c>
      <c r="D11" s="186"/>
      <c r="E11" s="187">
        <v>31.5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230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65">
        <v>2</v>
      </c>
      <c r="B12" s="166" t="s">
        <v>235</v>
      </c>
      <c r="C12" s="182" t="s">
        <v>236</v>
      </c>
      <c r="D12" s="167" t="s">
        <v>225</v>
      </c>
      <c r="E12" s="168">
        <v>9.4499999999999993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70" t="s">
        <v>226</v>
      </c>
      <c r="S12" s="170" t="s">
        <v>177</v>
      </c>
      <c r="T12" s="171" t="s">
        <v>415</v>
      </c>
      <c r="U12" s="156">
        <v>8.7999999999999995E-2</v>
      </c>
      <c r="V12" s="156">
        <f>ROUND(E12*U12,2)</f>
        <v>0.83</v>
      </c>
      <c r="W12" s="156"/>
      <c r="X12" s="156" t="s">
        <v>172</v>
      </c>
      <c r="Y12" s="156" t="s">
        <v>173</v>
      </c>
      <c r="Z12" s="146"/>
      <c r="AA12" s="146"/>
      <c r="AB12" s="146"/>
      <c r="AC12" s="146"/>
      <c r="AD12" s="146"/>
      <c r="AE12" s="146"/>
      <c r="AF12" s="146"/>
      <c r="AG12" s="146" t="s">
        <v>174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256" t="s">
        <v>227</v>
      </c>
      <c r="D13" s="257"/>
      <c r="E13" s="257"/>
      <c r="F13" s="257"/>
      <c r="G13" s="257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228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9" t="str">
        <f>C13</f>
        <v>s přemístěním výkopku v příčných profilech na vzdálenost do 15 m nebo s naložením na dopravní prostředek.</v>
      </c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8" t="s">
        <v>528</v>
      </c>
      <c r="D14" s="186"/>
      <c r="E14" s="187">
        <v>9.4499999999999993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230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58" t="s">
        <v>165</v>
      </c>
      <c r="B15" s="159" t="s">
        <v>99</v>
      </c>
      <c r="C15" s="180" t="s">
        <v>100</v>
      </c>
      <c r="D15" s="160"/>
      <c r="E15" s="161"/>
      <c r="F15" s="162"/>
      <c r="G15" s="162">
        <f>SUMIF(AG16:AG21,"&lt;&gt;NOR",G16:G21)</f>
        <v>0</v>
      </c>
      <c r="H15" s="162"/>
      <c r="I15" s="162">
        <f>SUM(I16:I21)</f>
        <v>0</v>
      </c>
      <c r="J15" s="162"/>
      <c r="K15" s="162">
        <f>SUM(K16:K21)</f>
        <v>0</v>
      </c>
      <c r="L15" s="162"/>
      <c r="M15" s="162">
        <f>SUM(M16:M21)</f>
        <v>0</v>
      </c>
      <c r="N15" s="161"/>
      <c r="O15" s="161">
        <f>SUM(O16:O21)</f>
        <v>0</v>
      </c>
      <c r="P15" s="161"/>
      <c r="Q15" s="161">
        <f>SUM(Q16:Q21)</f>
        <v>0</v>
      </c>
      <c r="R15" s="162"/>
      <c r="S15" s="162"/>
      <c r="T15" s="163"/>
      <c r="U15" s="157"/>
      <c r="V15" s="157">
        <f>SUM(V16:V21)</f>
        <v>0.32</v>
      </c>
      <c r="W15" s="157"/>
      <c r="X15" s="157"/>
      <c r="Y15" s="157"/>
      <c r="AG15" t="s">
        <v>166</v>
      </c>
    </row>
    <row r="16" spans="1:60" ht="22.5" outlineLevel="1" x14ac:dyDescent="0.2">
      <c r="A16" s="165">
        <v>3</v>
      </c>
      <c r="B16" s="166" t="s">
        <v>252</v>
      </c>
      <c r="C16" s="182" t="s">
        <v>253</v>
      </c>
      <c r="D16" s="167" t="s">
        <v>225</v>
      </c>
      <c r="E16" s="168">
        <v>31.5</v>
      </c>
      <c r="F16" s="169"/>
      <c r="G16" s="170">
        <f>ROUND(E16*F16,2)</f>
        <v>0</v>
      </c>
      <c r="H16" s="169"/>
      <c r="I16" s="170">
        <f>ROUND(E16*H16,2)</f>
        <v>0</v>
      </c>
      <c r="J16" s="169"/>
      <c r="K16" s="170">
        <f>ROUND(E16*J16,2)</f>
        <v>0</v>
      </c>
      <c r="L16" s="170">
        <v>21</v>
      </c>
      <c r="M16" s="170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70" t="s">
        <v>226</v>
      </c>
      <c r="S16" s="170" t="s">
        <v>177</v>
      </c>
      <c r="T16" s="171" t="s">
        <v>415</v>
      </c>
      <c r="U16" s="156">
        <v>0.01</v>
      </c>
      <c r="V16" s="156">
        <f>ROUND(E16*U16,2)</f>
        <v>0.32</v>
      </c>
      <c r="W16" s="156"/>
      <c r="X16" s="156" t="s">
        <v>172</v>
      </c>
      <c r="Y16" s="156" t="s">
        <v>173</v>
      </c>
      <c r="Z16" s="146"/>
      <c r="AA16" s="146"/>
      <c r="AB16" s="146"/>
      <c r="AC16" s="146"/>
      <c r="AD16" s="146"/>
      <c r="AE16" s="146"/>
      <c r="AF16" s="146"/>
      <c r="AG16" s="146" t="s">
        <v>174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256" t="s">
        <v>395</v>
      </c>
      <c r="D17" s="257"/>
      <c r="E17" s="257"/>
      <c r="F17" s="257"/>
      <c r="G17" s="257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228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79" t="str">
        <f>C17</f>
        <v>po suchu, bez ohledu na druh dopravního prostředku, bez naložení výkopku, avšak se složením bez rozhrnutí,</v>
      </c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65">
        <v>4</v>
      </c>
      <c r="B18" s="166" t="s">
        <v>255</v>
      </c>
      <c r="C18" s="182" t="s">
        <v>396</v>
      </c>
      <c r="D18" s="167" t="s">
        <v>225</v>
      </c>
      <c r="E18" s="168">
        <v>157.5</v>
      </c>
      <c r="F18" s="169"/>
      <c r="G18" s="170">
        <f>ROUND(E18*F18,2)</f>
        <v>0</v>
      </c>
      <c r="H18" s="169"/>
      <c r="I18" s="170">
        <f>ROUND(E18*H18,2)</f>
        <v>0</v>
      </c>
      <c r="J18" s="169"/>
      <c r="K18" s="170">
        <f>ROUND(E18*J18,2)</f>
        <v>0</v>
      </c>
      <c r="L18" s="170">
        <v>21</v>
      </c>
      <c r="M18" s="170">
        <f>G18*(1+L18/100)</f>
        <v>0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70" t="s">
        <v>226</v>
      </c>
      <c r="S18" s="170" t="s">
        <v>177</v>
      </c>
      <c r="T18" s="171" t="s">
        <v>415</v>
      </c>
      <c r="U18" s="156">
        <v>0</v>
      </c>
      <c r="V18" s="156">
        <f>ROUND(E18*U18,2)</f>
        <v>0</v>
      </c>
      <c r="W18" s="156"/>
      <c r="X18" s="156" t="s">
        <v>172</v>
      </c>
      <c r="Y18" s="156" t="s">
        <v>173</v>
      </c>
      <c r="Z18" s="146"/>
      <c r="AA18" s="146"/>
      <c r="AB18" s="146"/>
      <c r="AC18" s="146"/>
      <c r="AD18" s="146"/>
      <c r="AE18" s="146"/>
      <c r="AF18" s="146"/>
      <c r="AG18" s="146" t="s">
        <v>174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256" t="s">
        <v>395</v>
      </c>
      <c r="D19" s="257"/>
      <c r="E19" s="257"/>
      <c r="F19" s="257"/>
      <c r="G19" s="257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228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79" t="str">
        <f>C19</f>
        <v>po suchu, bez ohledu na druh dopravního prostředku, bez naložení výkopku, avšak se složením bez rozhrnutí,</v>
      </c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88" t="s">
        <v>529</v>
      </c>
      <c r="D20" s="186"/>
      <c r="E20" s="187">
        <v>157.5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230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2">
        <v>5</v>
      </c>
      <c r="B21" s="173" t="s">
        <v>258</v>
      </c>
      <c r="C21" s="181" t="s">
        <v>397</v>
      </c>
      <c r="D21" s="174" t="s">
        <v>225</v>
      </c>
      <c r="E21" s="175">
        <v>31.5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 t="s">
        <v>226</v>
      </c>
      <c r="S21" s="177" t="s">
        <v>177</v>
      </c>
      <c r="T21" s="178" t="s">
        <v>415</v>
      </c>
      <c r="U21" s="156">
        <v>0</v>
      </c>
      <c r="V21" s="156">
        <f>ROUND(E21*U21,2)</f>
        <v>0</v>
      </c>
      <c r="W21" s="156"/>
      <c r="X21" s="156" t="s">
        <v>172</v>
      </c>
      <c r="Y21" s="156" t="s">
        <v>173</v>
      </c>
      <c r="Z21" s="146"/>
      <c r="AA21" s="146"/>
      <c r="AB21" s="146"/>
      <c r="AC21" s="146"/>
      <c r="AD21" s="146"/>
      <c r="AE21" s="146"/>
      <c r="AF21" s="146"/>
      <c r="AG21" s="146" t="s">
        <v>174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x14ac:dyDescent="0.2">
      <c r="A22" s="158" t="s">
        <v>165</v>
      </c>
      <c r="B22" s="159" t="s">
        <v>103</v>
      </c>
      <c r="C22" s="180" t="s">
        <v>104</v>
      </c>
      <c r="D22" s="160"/>
      <c r="E22" s="161"/>
      <c r="F22" s="162"/>
      <c r="G22" s="162">
        <f>SUMIF(AG23:AG25,"&lt;&gt;NOR",G23:G25)</f>
        <v>0</v>
      </c>
      <c r="H22" s="162"/>
      <c r="I22" s="162">
        <f>SUM(I23:I25)</f>
        <v>0</v>
      </c>
      <c r="J22" s="162"/>
      <c r="K22" s="162">
        <f>SUM(K23:K25)</f>
        <v>0</v>
      </c>
      <c r="L22" s="162"/>
      <c r="M22" s="162">
        <f>SUM(M23:M25)</f>
        <v>0</v>
      </c>
      <c r="N22" s="161"/>
      <c r="O22" s="161">
        <f>SUM(O23:O25)</f>
        <v>0</v>
      </c>
      <c r="P22" s="161"/>
      <c r="Q22" s="161">
        <f>SUM(Q23:Q25)</f>
        <v>0</v>
      </c>
      <c r="R22" s="162"/>
      <c r="S22" s="162"/>
      <c r="T22" s="163"/>
      <c r="U22" s="157"/>
      <c r="V22" s="157">
        <f>SUM(V23:V25)</f>
        <v>1.62</v>
      </c>
      <c r="W22" s="157"/>
      <c r="X22" s="157"/>
      <c r="Y22" s="157"/>
      <c r="AG22" t="s">
        <v>166</v>
      </c>
    </row>
    <row r="23" spans="1:60" outlineLevel="1" x14ac:dyDescent="0.2">
      <c r="A23" s="165">
        <v>6</v>
      </c>
      <c r="B23" s="166" t="s">
        <v>260</v>
      </c>
      <c r="C23" s="182" t="s">
        <v>261</v>
      </c>
      <c r="D23" s="167" t="s">
        <v>240</v>
      </c>
      <c r="E23" s="168">
        <v>90</v>
      </c>
      <c r="F23" s="169"/>
      <c r="G23" s="170">
        <f>ROUND(E23*F23,2)</f>
        <v>0</v>
      </c>
      <c r="H23" s="169"/>
      <c r="I23" s="170">
        <f>ROUND(E23*H23,2)</f>
        <v>0</v>
      </c>
      <c r="J23" s="169"/>
      <c r="K23" s="170">
        <f>ROUND(E23*J23,2)</f>
        <v>0</v>
      </c>
      <c r="L23" s="170">
        <v>21</v>
      </c>
      <c r="M23" s="170">
        <f>G23*(1+L23/100)</f>
        <v>0</v>
      </c>
      <c r="N23" s="168">
        <v>0</v>
      </c>
      <c r="O23" s="168">
        <f>ROUND(E23*N23,2)</f>
        <v>0</v>
      </c>
      <c r="P23" s="168">
        <v>0</v>
      </c>
      <c r="Q23" s="168">
        <f>ROUND(E23*P23,2)</f>
        <v>0</v>
      </c>
      <c r="R23" s="170" t="s">
        <v>226</v>
      </c>
      <c r="S23" s="170" t="s">
        <v>177</v>
      </c>
      <c r="T23" s="171" t="s">
        <v>415</v>
      </c>
      <c r="U23" s="156">
        <v>1.7999999999999999E-2</v>
      </c>
      <c r="V23" s="156">
        <f>ROUND(E23*U23,2)</f>
        <v>1.62</v>
      </c>
      <c r="W23" s="156"/>
      <c r="X23" s="156" t="s">
        <v>172</v>
      </c>
      <c r="Y23" s="156" t="s">
        <v>173</v>
      </c>
      <c r="Z23" s="146"/>
      <c r="AA23" s="146"/>
      <c r="AB23" s="146"/>
      <c r="AC23" s="146"/>
      <c r="AD23" s="146"/>
      <c r="AE23" s="146"/>
      <c r="AF23" s="146"/>
      <c r="AG23" s="146" t="s">
        <v>174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256" t="s">
        <v>262</v>
      </c>
      <c r="D24" s="257"/>
      <c r="E24" s="257"/>
      <c r="F24" s="257"/>
      <c r="G24" s="257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228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88" t="s">
        <v>530</v>
      </c>
      <c r="D25" s="186"/>
      <c r="E25" s="187">
        <v>90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230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58" t="s">
        <v>165</v>
      </c>
      <c r="B26" s="159" t="s">
        <v>111</v>
      </c>
      <c r="C26" s="180" t="s">
        <v>112</v>
      </c>
      <c r="D26" s="160"/>
      <c r="E26" s="161"/>
      <c r="F26" s="162"/>
      <c r="G26" s="162">
        <f>SUMIF(AG27:AG29,"&lt;&gt;NOR",G27:G29)</f>
        <v>0</v>
      </c>
      <c r="H26" s="162"/>
      <c r="I26" s="162">
        <f>SUM(I27:I29)</f>
        <v>0</v>
      </c>
      <c r="J26" s="162"/>
      <c r="K26" s="162">
        <f>SUM(K27:K29)</f>
        <v>0</v>
      </c>
      <c r="L26" s="162"/>
      <c r="M26" s="162">
        <f>SUM(M27:M29)</f>
        <v>0</v>
      </c>
      <c r="N26" s="161"/>
      <c r="O26" s="161">
        <f>SUM(O27:O29)</f>
        <v>84.09</v>
      </c>
      <c r="P26" s="161"/>
      <c r="Q26" s="161">
        <f>SUM(Q27:Q29)</f>
        <v>0</v>
      </c>
      <c r="R26" s="162"/>
      <c r="S26" s="162"/>
      <c r="T26" s="163"/>
      <c r="U26" s="157"/>
      <c r="V26" s="157">
        <f>SUM(V27:V29)</f>
        <v>5.04</v>
      </c>
      <c r="W26" s="157"/>
      <c r="X26" s="157"/>
      <c r="Y26" s="157"/>
      <c r="AG26" t="s">
        <v>166</v>
      </c>
    </row>
    <row r="27" spans="1:60" ht="22.5" outlineLevel="1" x14ac:dyDescent="0.2">
      <c r="A27" s="172">
        <v>7</v>
      </c>
      <c r="B27" s="173" t="s">
        <v>531</v>
      </c>
      <c r="C27" s="181" t="s">
        <v>532</v>
      </c>
      <c r="D27" s="174" t="s">
        <v>240</v>
      </c>
      <c r="E27" s="175">
        <v>90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0.55125000000000002</v>
      </c>
      <c r="O27" s="175">
        <f>ROUND(E27*N27,2)</f>
        <v>49.61</v>
      </c>
      <c r="P27" s="175">
        <v>0</v>
      </c>
      <c r="Q27" s="175">
        <f>ROUND(E27*P27,2)</f>
        <v>0</v>
      </c>
      <c r="R27" s="177" t="s">
        <v>241</v>
      </c>
      <c r="S27" s="177" t="s">
        <v>177</v>
      </c>
      <c r="T27" s="178" t="s">
        <v>291</v>
      </c>
      <c r="U27" s="156">
        <v>0.03</v>
      </c>
      <c r="V27" s="156">
        <f>ROUND(E27*U27,2)</f>
        <v>2.7</v>
      </c>
      <c r="W27" s="156"/>
      <c r="X27" s="156" t="s">
        <v>172</v>
      </c>
      <c r="Y27" s="156" t="s">
        <v>173</v>
      </c>
      <c r="Z27" s="146"/>
      <c r="AA27" s="146"/>
      <c r="AB27" s="146"/>
      <c r="AC27" s="146"/>
      <c r="AD27" s="146"/>
      <c r="AE27" s="146"/>
      <c r="AF27" s="146"/>
      <c r="AG27" s="146" t="s">
        <v>174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5">
        <v>8</v>
      </c>
      <c r="B28" s="166" t="s">
        <v>302</v>
      </c>
      <c r="C28" s="182" t="s">
        <v>303</v>
      </c>
      <c r="D28" s="167" t="s">
        <v>240</v>
      </c>
      <c r="E28" s="168">
        <v>90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68">
        <v>0.38313999999999998</v>
      </c>
      <c r="O28" s="168">
        <f>ROUND(E28*N28,2)</f>
        <v>34.479999999999997</v>
      </c>
      <c r="P28" s="168">
        <v>0</v>
      </c>
      <c r="Q28" s="168">
        <f>ROUND(E28*P28,2)</f>
        <v>0</v>
      </c>
      <c r="R28" s="170" t="s">
        <v>241</v>
      </c>
      <c r="S28" s="170" t="s">
        <v>177</v>
      </c>
      <c r="T28" s="171" t="s">
        <v>291</v>
      </c>
      <c r="U28" s="156">
        <v>2.5999999999999999E-2</v>
      </c>
      <c r="V28" s="156">
        <f>ROUND(E28*U28,2)</f>
        <v>2.34</v>
      </c>
      <c r="W28" s="156"/>
      <c r="X28" s="156" t="s">
        <v>172</v>
      </c>
      <c r="Y28" s="156" t="s">
        <v>173</v>
      </c>
      <c r="Z28" s="146"/>
      <c r="AA28" s="146"/>
      <c r="AB28" s="146"/>
      <c r="AC28" s="146"/>
      <c r="AD28" s="146"/>
      <c r="AE28" s="146"/>
      <c r="AF28" s="146"/>
      <c r="AG28" s="146" t="s">
        <v>174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256" t="s">
        <v>304</v>
      </c>
      <c r="D29" s="257"/>
      <c r="E29" s="257"/>
      <c r="F29" s="257"/>
      <c r="G29" s="257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228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x14ac:dyDescent="0.2">
      <c r="A30" s="158" t="s">
        <v>165</v>
      </c>
      <c r="B30" s="159" t="s">
        <v>115</v>
      </c>
      <c r="C30" s="180" t="s">
        <v>116</v>
      </c>
      <c r="D30" s="160"/>
      <c r="E30" s="161"/>
      <c r="F30" s="162"/>
      <c r="G30" s="162">
        <f>SUMIF(AG31:AG32,"&lt;&gt;NOR",G31:G32)</f>
        <v>0</v>
      </c>
      <c r="H30" s="162"/>
      <c r="I30" s="162">
        <f>SUM(I31:I32)</f>
        <v>0</v>
      </c>
      <c r="J30" s="162"/>
      <c r="K30" s="162">
        <f>SUM(K31:K32)</f>
        <v>0</v>
      </c>
      <c r="L30" s="162"/>
      <c r="M30" s="162">
        <f>SUM(M31:M32)</f>
        <v>0</v>
      </c>
      <c r="N30" s="161"/>
      <c r="O30" s="161">
        <f>SUM(O31:O32)</f>
        <v>46.63</v>
      </c>
      <c r="P30" s="161"/>
      <c r="Q30" s="161">
        <f>SUM(Q31:Q32)</f>
        <v>0</v>
      </c>
      <c r="R30" s="162"/>
      <c r="S30" s="162"/>
      <c r="T30" s="163"/>
      <c r="U30" s="157"/>
      <c r="V30" s="157">
        <f>SUM(V31:V32)</f>
        <v>1.8</v>
      </c>
      <c r="W30" s="157"/>
      <c r="X30" s="157"/>
      <c r="Y30" s="157"/>
      <c r="AG30" t="s">
        <v>166</v>
      </c>
    </row>
    <row r="31" spans="1:60" outlineLevel="1" x14ac:dyDescent="0.2">
      <c r="A31" s="165">
        <v>9</v>
      </c>
      <c r="B31" s="166" t="s">
        <v>533</v>
      </c>
      <c r="C31" s="182" t="s">
        <v>534</v>
      </c>
      <c r="D31" s="167" t="s">
        <v>240</v>
      </c>
      <c r="E31" s="168">
        <v>90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0.51815</v>
      </c>
      <c r="O31" s="168">
        <f>ROUND(E31*N31,2)</f>
        <v>46.63</v>
      </c>
      <c r="P31" s="168">
        <v>0</v>
      </c>
      <c r="Q31" s="168">
        <f>ROUND(E31*P31,2)</f>
        <v>0</v>
      </c>
      <c r="R31" s="170"/>
      <c r="S31" s="170" t="s">
        <v>170</v>
      </c>
      <c r="T31" s="171" t="s">
        <v>415</v>
      </c>
      <c r="U31" s="156">
        <v>0.02</v>
      </c>
      <c r="V31" s="156">
        <f>ROUND(E31*U31,2)</f>
        <v>1.8</v>
      </c>
      <c r="W31" s="156"/>
      <c r="X31" s="156" t="s">
        <v>172</v>
      </c>
      <c r="Y31" s="156" t="s">
        <v>173</v>
      </c>
      <c r="Z31" s="146"/>
      <c r="AA31" s="146"/>
      <c r="AB31" s="146"/>
      <c r="AC31" s="146"/>
      <c r="AD31" s="146"/>
      <c r="AE31" s="146"/>
      <c r="AF31" s="146"/>
      <c r="AG31" s="146" t="s">
        <v>174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245" t="s">
        <v>535</v>
      </c>
      <c r="D32" s="246"/>
      <c r="E32" s="246"/>
      <c r="F32" s="246"/>
      <c r="G32" s="24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180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x14ac:dyDescent="0.2">
      <c r="A33" s="158" t="s">
        <v>165</v>
      </c>
      <c r="B33" s="159" t="s">
        <v>125</v>
      </c>
      <c r="C33" s="180" t="s">
        <v>126</v>
      </c>
      <c r="D33" s="160"/>
      <c r="E33" s="161"/>
      <c r="F33" s="162"/>
      <c r="G33" s="162">
        <f>SUMIF(AG34:AG50,"&lt;&gt;NOR",G34:G50)</f>
        <v>0</v>
      </c>
      <c r="H33" s="162"/>
      <c r="I33" s="162">
        <f>SUM(I34:I50)</f>
        <v>0</v>
      </c>
      <c r="J33" s="162"/>
      <c r="K33" s="162">
        <f>SUM(K34:K50)</f>
        <v>0</v>
      </c>
      <c r="L33" s="162"/>
      <c r="M33" s="162">
        <f>SUM(M34:M50)</f>
        <v>0</v>
      </c>
      <c r="N33" s="161"/>
      <c r="O33" s="161">
        <f>SUM(O34:O50)</f>
        <v>16.899999999999999</v>
      </c>
      <c r="P33" s="161"/>
      <c r="Q33" s="161">
        <f>SUM(Q34:Q50)</f>
        <v>0</v>
      </c>
      <c r="R33" s="162"/>
      <c r="S33" s="162"/>
      <c r="T33" s="163"/>
      <c r="U33" s="157"/>
      <c r="V33" s="157">
        <f>SUM(V34:V50)</f>
        <v>20.27</v>
      </c>
      <c r="W33" s="157"/>
      <c r="X33" s="157"/>
      <c r="Y33" s="157"/>
      <c r="AG33" t="s">
        <v>166</v>
      </c>
    </row>
    <row r="34" spans="1:60" outlineLevel="1" x14ac:dyDescent="0.2">
      <c r="A34" s="165">
        <v>10</v>
      </c>
      <c r="B34" s="166" t="s">
        <v>536</v>
      </c>
      <c r="C34" s="182" t="s">
        <v>537</v>
      </c>
      <c r="D34" s="167" t="s">
        <v>246</v>
      </c>
      <c r="E34" s="168">
        <v>41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2.2399999999999998E-3</v>
      </c>
      <c r="O34" s="168">
        <f>ROUND(E34*N34,2)</f>
        <v>0.09</v>
      </c>
      <c r="P34" s="168">
        <v>0</v>
      </c>
      <c r="Q34" s="168">
        <f>ROUND(E34*P34,2)</f>
        <v>0</v>
      </c>
      <c r="R34" s="170" t="s">
        <v>241</v>
      </c>
      <c r="S34" s="170" t="s">
        <v>177</v>
      </c>
      <c r="T34" s="171" t="s">
        <v>271</v>
      </c>
      <c r="U34" s="156">
        <v>0.13</v>
      </c>
      <c r="V34" s="156">
        <f>ROUND(E34*U34,2)</f>
        <v>5.33</v>
      </c>
      <c r="W34" s="156"/>
      <c r="X34" s="156" t="s">
        <v>172</v>
      </c>
      <c r="Y34" s="156" t="s">
        <v>173</v>
      </c>
      <c r="Z34" s="146"/>
      <c r="AA34" s="146"/>
      <c r="AB34" s="146"/>
      <c r="AC34" s="146"/>
      <c r="AD34" s="146"/>
      <c r="AE34" s="146"/>
      <c r="AF34" s="146"/>
      <c r="AG34" s="146" t="s">
        <v>174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256" t="s">
        <v>538</v>
      </c>
      <c r="D35" s="257"/>
      <c r="E35" s="257"/>
      <c r="F35" s="257"/>
      <c r="G35" s="257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228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247" t="s">
        <v>539</v>
      </c>
      <c r="D36" s="248"/>
      <c r="E36" s="248"/>
      <c r="F36" s="248"/>
      <c r="G36" s="248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180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79" t="str">
        <f>C36</f>
        <v>Včetně odstranění zvětralé asfaltové zálivky, vyčištění spár, zalití spár asfaltovou zálivkou, nátěru asfaltovým lakem a posyp drtí.</v>
      </c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188" t="s">
        <v>540</v>
      </c>
      <c r="D37" s="186"/>
      <c r="E37" s="187">
        <v>41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230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165">
        <v>11</v>
      </c>
      <c r="B38" s="166" t="s">
        <v>337</v>
      </c>
      <c r="C38" s="182" t="s">
        <v>451</v>
      </c>
      <c r="D38" s="167" t="s">
        <v>246</v>
      </c>
      <c r="E38" s="168">
        <v>30</v>
      </c>
      <c r="F38" s="169"/>
      <c r="G38" s="170">
        <f>ROUND(E38*F38,2)</f>
        <v>0</v>
      </c>
      <c r="H38" s="169"/>
      <c r="I38" s="170">
        <f>ROUND(E38*H38,2)</f>
        <v>0</v>
      </c>
      <c r="J38" s="169"/>
      <c r="K38" s="170">
        <f>ROUND(E38*J38,2)</f>
        <v>0</v>
      </c>
      <c r="L38" s="170">
        <v>21</v>
      </c>
      <c r="M38" s="170">
        <f>G38*(1+L38/100)</f>
        <v>0</v>
      </c>
      <c r="N38" s="168">
        <v>0.188</v>
      </c>
      <c r="O38" s="168">
        <f>ROUND(E38*N38,2)</f>
        <v>5.64</v>
      </c>
      <c r="P38" s="168">
        <v>0</v>
      </c>
      <c r="Q38" s="168">
        <f>ROUND(E38*P38,2)</f>
        <v>0</v>
      </c>
      <c r="R38" s="170" t="s">
        <v>241</v>
      </c>
      <c r="S38" s="170" t="s">
        <v>177</v>
      </c>
      <c r="T38" s="171" t="s">
        <v>415</v>
      </c>
      <c r="U38" s="156">
        <v>0.27200000000000002</v>
      </c>
      <c r="V38" s="156">
        <f>ROUND(E38*U38,2)</f>
        <v>8.16</v>
      </c>
      <c r="W38" s="156"/>
      <c r="X38" s="156" t="s">
        <v>172</v>
      </c>
      <c r="Y38" s="156" t="s">
        <v>173</v>
      </c>
      <c r="Z38" s="146"/>
      <c r="AA38" s="146"/>
      <c r="AB38" s="146"/>
      <c r="AC38" s="146"/>
      <c r="AD38" s="146"/>
      <c r="AE38" s="146"/>
      <c r="AF38" s="146"/>
      <c r="AG38" s="146" t="s">
        <v>174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256" t="s">
        <v>339</v>
      </c>
      <c r="D39" s="257"/>
      <c r="E39" s="257"/>
      <c r="F39" s="257"/>
      <c r="G39" s="257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228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1" x14ac:dyDescent="0.2">
      <c r="A40" s="165">
        <v>12</v>
      </c>
      <c r="B40" s="166" t="s">
        <v>541</v>
      </c>
      <c r="C40" s="182" t="s">
        <v>542</v>
      </c>
      <c r="D40" s="167" t="s">
        <v>246</v>
      </c>
      <c r="E40" s="168">
        <v>16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68">
        <v>0.32500000000000001</v>
      </c>
      <c r="O40" s="168">
        <f>ROUND(E40*N40,2)</f>
        <v>5.2</v>
      </c>
      <c r="P40" s="168">
        <v>0</v>
      </c>
      <c r="Q40" s="168">
        <f>ROUND(E40*P40,2)</f>
        <v>0</v>
      </c>
      <c r="R40" s="170" t="s">
        <v>241</v>
      </c>
      <c r="S40" s="170" t="s">
        <v>177</v>
      </c>
      <c r="T40" s="171" t="s">
        <v>271</v>
      </c>
      <c r="U40" s="156">
        <v>0.42399999999999999</v>
      </c>
      <c r="V40" s="156">
        <f>ROUND(E40*U40,2)</f>
        <v>6.78</v>
      </c>
      <c r="W40" s="156"/>
      <c r="X40" s="156" t="s">
        <v>172</v>
      </c>
      <c r="Y40" s="156" t="s">
        <v>173</v>
      </c>
      <c r="Z40" s="146"/>
      <c r="AA40" s="146"/>
      <c r="AB40" s="146"/>
      <c r="AC40" s="146"/>
      <c r="AD40" s="146"/>
      <c r="AE40" s="146"/>
      <c r="AF40" s="146"/>
      <c r="AG40" s="146" t="s">
        <v>174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 x14ac:dyDescent="0.2">
      <c r="A41" s="153"/>
      <c r="B41" s="154"/>
      <c r="C41" s="256" t="s">
        <v>339</v>
      </c>
      <c r="D41" s="257"/>
      <c r="E41" s="257"/>
      <c r="F41" s="257"/>
      <c r="G41" s="257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228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88" t="s">
        <v>543</v>
      </c>
      <c r="D42" s="186"/>
      <c r="E42" s="187">
        <v>16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230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65">
        <v>13</v>
      </c>
      <c r="B43" s="166" t="s">
        <v>544</v>
      </c>
      <c r="C43" s="182" t="s">
        <v>545</v>
      </c>
      <c r="D43" s="167" t="s">
        <v>279</v>
      </c>
      <c r="E43" s="168">
        <v>14.14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68">
        <v>0.22500000000000001</v>
      </c>
      <c r="O43" s="168">
        <f>ROUND(E43*N43,2)</f>
        <v>3.18</v>
      </c>
      <c r="P43" s="168">
        <v>0</v>
      </c>
      <c r="Q43" s="168">
        <f>ROUND(E43*P43,2)</f>
        <v>0</v>
      </c>
      <c r="R43" s="170" t="s">
        <v>282</v>
      </c>
      <c r="S43" s="170" t="s">
        <v>546</v>
      </c>
      <c r="T43" s="171" t="s">
        <v>546</v>
      </c>
      <c r="U43" s="156">
        <v>0</v>
      </c>
      <c r="V43" s="156">
        <f>ROUND(E43*U43,2)</f>
        <v>0</v>
      </c>
      <c r="W43" s="156"/>
      <c r="X43" s="156" t="s">
        <v>283</v>
      </c>
      <c r="Y43" s="156" t="s">
        <v>173</v>
      </c>
      <c r="Z43" s="146"/>
      <c r="AA43" s="146"/>
      <c r="AB43" s="146"/>
      <c r="AC43" s="146"/>
      <c r="AD43" s="146"/>
      <c r="AE43" s="146"/>
      <c r="AF43" s="146"/>
      <c r="AG43" s="146" t="s">
        <v>284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88" t="s">
        <v>547</v>
      </c>
      <c r="D44" s="186"/>
      <c r="E44" s="187">
        <v>14.14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230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1" x14ac:dyDescent="0.2">
      <c r="A45" s="165">
        <v>14</v>
      </c>
      <c r="B45" s="166" t="s">
        <v>548</v>
      </c>
      <c r="C45" s="182" t="s">
        <v>549</v>
      </c>
      <c r="D45" s="167" t="s">
        <v>279</v>
      </c>
      <c r="E45" s="168">
        <v>1.01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68">
        <v>0.151</v>
      </c>
      <c r="O45" s="168">
        <f>ROUND(E45*N45,2)</f>
        <v>0.15</v>
      </c>
      <c r="P45" s="168">
        <v>0</v>
      </c>
      <c r="Q45" s="168">
        <f>ROUND(E45*P45,2)</f>
        <v>0</v>
      </c>
      <c r="R45" s="170" t="s">
        <v>282</v>
      </c>
      <c r="S45" s="170" t="s">
        <v>546</v>
      </c>
      <c r="T45" s="171" t="s">
        <v>546</v>
      </c>
      <c r="U45" s="156">
        <v>0</v>
      </c>
      <c r="V45" s="156">
        <f>ROUND(E45*U45,2)</f>
        <v>0</v>
      </c>
      <c r="W45" s="156"/>
      <c r="X45" s="156" t="s">
        <v>283</v>
      </c>
      <c r="Y45" s="156" t="s">
        <v>173</v>
      </c>
      <c r="Z45" s="146"/>
      <c r="AA45" s="146"/>
      <c r="AB45" s="146"/>
      <c r="AC45" s="146"/>
      <c r="AD45" s="146"/>
      <c r="AE45" s="146"/>
      <c r="AF45" s="146"/>
      <c r="AG45" s="146" t="s">
        <v>284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88" t="s">
        <v>550</v>
      </c>
      <c r="D46" s="186"/>
      <c r="E46" s="187">
        <v>1.01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230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65">
        <v>15</v>
      </c>
      <c r="B47" s="166" t="s">
        <v>551</v>
      </c>
      <c r="C47" s="182" t="s">
        <v>552</v>
      </c>
      <c r="D47" s="167" t="s">
        <v>279</v>
      </c>
      <c r="E47" s="168">
        <v>1.01</v>
      </c>
      <c r="F47" s="169"/>
      <c r="G47" s="170">
        <f>ROUND(E47*F47,2)</f>
        <v>0</v>
      </c>
      <c r="H47" s="169"/>
      <c r="I47" s="170">
        <f>ROUND(E47*H47,2)</f>
        <v>0</v>
      </c>
      <c r="J47" s="169"/>
      <c r="K47" s="170">
        <f>ROUND(E47*J47,2)</f>
        <v>0</v>
      </c>
      <c r="L47" s="170">
        <v>21</v>
      </c>
      <c r="M47" s="170">
        <f>G47*(1+L47/100)</f>
        <v>0</v>
      </c>
      <c r="N47" s="168">
        <v>0.151</v>
      </c>
      <c r="O47" s="168">
        <f>ROUND(E47*N47,2)</f>
        <v>0.15</v>
      </c>
      <c r="P47" s="168">
        <v>0</v>
      </c>
      <c r="Q47" s="168">
        <f>ROUND(E47*P47,2)</f>
        <v>0</v>
      </c>
      <c r="R47" s="170" t="s">
        <v>282</v>
      </c>
      <c r="S47" s="170" t="s">
        <v>546</v>
      </c>
      <c r="T47" s="171" t="s">
        <v>546</v>
      </c>
      <c r="U47" s="156">
        <v>0</v>
      </c>
      <c r="V47" s="156">
        <f>ROUND(E47*U47,2)</f>
        <v>0</v>
      </c>
      <c r="W47" s="156"/>
      <c r="X47" s="156" t="s">
        <v>283</v>
      </c>
      <c r="Y47" s="156" t="s">
        <v>173</v>
      </c>
      <c r="Z47" s="146"/>
      <c r="AA47" s="146"/>
      <c r="AB47" s="146"/>
      <c r="AC47" s="146"/>
      <c r="AD47" s="146"/>
      <c r="AE47" s="146"/>
      <c r="AF47" s="146"/>
      <c r="AG47" s="146" t="s">
        <v>284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8" t="s">
        <v>550</v>
      </c>
      <c r="D48" s="186"/>
      <c r="E48" s="187">
        <v>1.01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230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65">
        <v>16</v>
      </c>
      <c r="B49" s="166" t="s">
        <v>454</v>
      </c>
      <c r="C49" s="182" t="s">
        <v>455</v>
      </c>
      <c r="D49" s="167" t="s">
        <v>279</v>
      </c>
      <c r="E49" s="168">
        <v>30.3</v>
      </c>
      <c r="F49" s="169"/>
      <c r="G49" s="170">
        <f>ROUND(E49*F49,2)</f>
        <v>0</v>
      </c>
      <c r="H49" s="169"/>
      <c r="I49" s="170">
        <f>ROUND(E49*H49,2)</f>
        <v>0</v>
      </c>
      <c r="J49" s="169"/>
      <c r="K49" s="170">
        <f>ROUND(E49*J49,2)</f>
        <v>0</v>
      </c>
      <c r="L49" s="170">
        <v>21</v>
      </c>
      <c r="M49" s="170">
        <f>G49*(1+L49/100)</f>
        <v>0</v>
      </c>
      <c r="N49" s="168">
        <v>8.2100000000000006E-2</v>
      </c>
      <c r="O49" s="168">
        <f>ROUND(E49*N49,2)</f>
        <v>2.4900000000000002</v>
      </c>
      <c r="P49" s="168">
        <v>0</v>
      </c>
      <c r="Q49" s="168">
        <f>ROUND(E49*P49,2)</f>
        <v>0</v>
      </c>
      <c r="R49" s="170" t="s">
        <v>282</v>
      </c>
      <c r="S49" s="170" t="s">
        <v>177</v>
      </c>
      <c r="T49" s="171" t="s">
        <v>271</v>
      </c>
      <c r="U49" s="156">
        <v>0</v>
      </c>
      <c r="V49" s="156">
        <f>ROUND(E49*U49,2)</f>
        <v>0</v>
      </c>
      <c r="W49" s="156"/>
      <c r="X49" s="156" t="s">
        <v>283</v>
      </c>
      <c r="Y49" s="156" t="s">
        <v>173</v>
      </c>
      <c r="Z49" s="146"/>
      <c r="AA49" s="146"/>
      <c r="AB49" s="146"/>
      <c r="AC49" s="146"/>
      <c r="AD49" s="146"/>
      <c r="AE49" s="146"/>
      <c r="AF49" s="146"/>
      <c r="AG49" s="146" t="s">
        <v>284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8" t="s">
        <v>553</v>
      </c>
      <c r="D50" s="186"/>
      <c r="E50" s="187">
        <v>30.3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230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158" t="s">
        <v>165</v>
      </c>
      <c r="B51" s="159" t="s">
        <v>129</v>
      </c>
      <c r="C51" s="180" t="s">
        <v>130</v>
      </c>
      <c r="D51" s="160"/>
      <c r="E51" s="161"/>
      <c r="F51" s="162"/>
      <c r="G51" s="162">
        <f>SUMIF(AG52:AG54,"&lt;&gt;NOR",G52:G54)</f>
        <v>0</v>
      </c>
      <c r="H51" s="162"/>
      <c r="I51" s="162">
        <f>SUM(I52:I54)</f>
        <v>0</v>
      </c>
      <c r="J51" s="162"/>
      <c r="K51" s="162">
        <f>SUM(K52:K54)</f>
        <v>0</v>
      </c>
      <c r="L51" s="162"/>
      <c r="M51" s="162">
        <f>SUM(M52:M54)</f>
        <v>0</v>
      </c>
      <c r="N51" s="161"/>
      <c r="O51" s="161">
        <f>SUM(O52:O54)</f>
        <v>0</v>
      </c>
      <c r="P51" s="161"/>
      <c r="Q51" s="161">
        <f>SUM(Q52:Q54)</f>
        <v>0</v>
      </c>
      <c r="R51" s="162"/>
      <c r="S51" s="162"/>
      <c r="T51" s="163"/>
      <c r="U51" s="157"/>
      <c r="V51" s="157">
        <f>SUM(V52:V54)</f>
        <v>57.58</v>
      </c>
      <c r="W51" s="157"/>
      <c r="X51" s="157"/>
      <c r="Y51" s="157"/>
      <c r="AG51" t="s">
        <v>166</v>
      </c>
    </row>
    <row r="52" spans="1:60" outlineLevel="1" x14ac:dyDescent="0.2">
      <c r="A52" s="165">
        <v>17</v>
      </c>
      <c r="B52" s="166" t="s">
        <v>363</v>
      </c>
      <c r="C52" s="182" t="s">
        <v>364</v>
      </c>
      <c r="D52" s="167" t="s">
        <v>365</v>
      </c>
      <c r="E52" s="168">
        <v>147.63459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68">
        <v>0</v>
      </c>
      <c r="O52" s="168">
        <f>ROUND(E52*N52,2)</f>
        <v>0</v>
      </c>
      <c r="P52" s="168">
        <v>0</v>
      </c>
      <c r="Q52" s="168">
        <f>ROUND(E52*P52,2)</f>
        <v>0</v>
      </c>
      <c r="R52" s="170" t="s">
        <v>241</v>
      </c>
      <c r="S52" s="170" t="s">
        <v>177</v>
      </c>
      <c r="T52" s="171" t="s">
        <v>415</v>
      </c>
      <c r="U52" s="156">
        <v>0.39</v>
      </c>
      <c r="V52" s="156">
        <f>ROUND(E52*U52,2)</f>
        <v>57.58</v>
      </c>
      <c r="W52" s="156"/>
      <c r="X52" s="156" t="s">
        <v>172</v>
      </c>
      <c r="Y52" s="156" t="s">
        <v>173</v>
      </c>
      <c r="Z52" s="146"/>
      <c r="AA52" s="146"/>
      <c r="AB52" s="146"/>
      <c r="AC52" s="146"/>
      <c r="AD52" s="146"/>
      <c r="AE52" s="146"/>
      <c r="AF52" s="146"/>
      <c r="AG52" s="146" t="s">
        <v>174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256" t="s">
        <v>366</v>
      </c>
      <c r="D53" s="257"/>
      <c r="E53" s="257"/>
      <c r="F53" s="257"/>
      <c r="G53" s="257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228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188" t="s">
        <v>554</v>
      </c>
      <c r="D54" s="186"/>
      <c r="E54" s="187">
        <v>147.63459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230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x14ac:dyDescent="0.2">
      <c r="A55" s="3"/>
      <c r="B55" s="4"/>
      <c r="C55" s="18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15</v>
      </c>
      <c r="AF55">
        <v>21</v>
      </c>
      <c r="AG55" t="s">
        <v>151</v>
      </c>
    </row>
    <row r="56" spans="1:60" x14ac:dyDescent="0.2">
      <c r="A56" s="149"/>
      <c r="B56" s="150" t="s">
        <v>29</v>
      </c>
      <c r="C56" s="184"/>
      <c r="D56" s="151"/>
      <c r="E56" s="152"/>
      <c r="F56" s="152"/>
      <c r="G56" s="164">
        <f>G8+G15+G22+G26+G30+G33+G51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219</v>
      </c>
    </row>
    <row r="57" spans="1:60" x14ac:dyDescent="0.2">
      <c r="C57" s="185"/>
      <c r="D57" s="10"/>
      <c r="AG57" t="s">
        <v>222</v>
      </c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9PDmTcUhQT8wMiFebTsohYLmd/EPpf9OjY2QJ1UFE7uwuQGccq2hQrTrduOylZIVOPxVCBg8ROWT7nX67mUsg==" saltValue="URqLzZPuTQe582aVGm9ORA==" spinCount="100000" sheet="1" formatRows="0"/>
  <mergeCells count="16">
    <mergeCell ref="C13:G13"/>
    <mergeCell ref="A1:G1"/>
    <mergeCell ref="C2:G2"/>
    <mergeCell ref="C3:G3"/>
    <mergeCell ref="C4:G4"/>
    <mergeCell ref="C10:G10"/>
    <mergeCell ref="C36:G36"/>
    <mergeCell ref="C39:G39"/>
    <mergeCell ref="C41:G41"/>
    <mergeCell ref="C53:G53"/>
    <mergeCell ref="C17:G17"/>
    <mergeCell ref="C19:G19"/>
    <mergeCell ref="C24:G24"/>
    <mergeCell ref="C29:G29"/>
    <mergeCell ref="C32:G32"/>
    <mergeCell ref="C35:G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0032-C75F-466B-A140-2EF00C62E39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138</v>
      </c>
      <c r="B1" s="249"/>
      <c r="C1" s="249"/>
      <c r="D1" s="249"/>
      <c r="E1" s="249"/>
      <c r="F1" s="249"/>
      <c r="G1" s="249"/>
      <c r="AG1" t="s">
        <v>139</v>
      </c>
    </row>
    <row r="2" spans="1:60" ht="25.15" customHeight="1" x14ac:dyDescent="0.2">
      <c r="A2" s="49" t="s">
        <v>7</v>
      </c>
      <c r="B2" s="48" t="s">
        <v>43</v>
      </c>
      <c r="C2" s="250" t="s">
        <v>44</v>
      </c>
      <c r="D2" s="251"/>
      <c r="E2" s="251"/>
      <c r="F2" s="251"/>
      <c r="G2" s="252"/>
      <c r="AG2" t="s">
        <v>140</v>
      </c>
    </row>
    <row r="3" spans="1:60" ht="25.15" customHeight="1" x14ac:dyDescent="0.2">
      <c r="A3" s="49" t="s">
        <v>8</v>
      </c>
      <c r="B3" s="48" t="s">
        <v>73</v>
      </c>
      <c r="C3" s="250" t="s">
        <v>74</v>
      </c>
      <c r="D3" s="251"/>
      <c r="E3" s="251"/>
      <c r="F3" s="251"/>
      <c r="G3" s="252"/>
      <c r="AC3" s="120" t="s">
        <v>140</v>
      </c>
      <c r="AG3" t="s">
        <v>141</v>
      </c>
    </row>
    <row r="4" spans="1:60" ht="25.15" customHeight="1" x14ac:dyDescent="0.2">
      <c r="A4" s="139" t="s">
        <v>9</v>
      </c>
      <c r="B4" s="140" t="s">
        <v>61</v>
      </c>
      <c r="C4" s="253" t="s">
        <v>74</v>
      </c>
      <c r="D4" s="254"/>
      <c r="E4" s="254"/>
      <c r="F4" s="254"/>
      <c r="G4" s="255"/>
      <c r="AG4" t="s">
        <v>142</v>
      </c>
    </row>
    <row r="5" spans="1:60" x14ac:dyDescent="0.2">
      <c r="D5" s="10"/>
    </row>
    <row r="6" spans="1:60" ht="38.25" x14ac:dyDescent="0.2">
      <c r="A6" s="142" t="s">
        <v>143</v>
      </c>
      <c r="B6" s="144" t="s">
        <v>144</v>
      </c>
      <c r="C6" s="144" t="s">
        <v>145</v>
      </c>
      <c r="D6" s="143" t="s">
        <v>146</v>
      </c>
      <c r="E6" s="142" t="s">
        <v>147</v>
      </c>
      <c r="F6" s="141" t="s">
        <v>148</v>
      </c>
      <c r="G6" s="142" t="s">
        <v>29</v>
      </c>
      <c r="H6" s="145" t="s">
        <v>30</v>
      </c>
      <c r="I6" s="145" t="s">
        <v>149</v>
      </c>
      <c r="J6" s="145" t="s">
        <v>31</v>
      </c>
      <c r="K6" s="145" t="s">
        <v>150</v>
      </c>
      <c r="L6" s="145" t="s">
        <v>151</v>
      </c>
      <c r="M6" s="145" t="s">
        <v>152</v>
      </c>
      <c r="N6" s="145" t="s">
        <v>153</v>
      </c>
      <c r="O6" s="145" t="s">
        <v>154</v>
      </c>
      <c r="P6" s="145" t="s">
        <v>155</v>
      </c>
      <c r="Q6" s="145" t="s">
        <v>156</v>
      </c>
      <c r="R6" s="145" t="s">
        <v>157</v>
      </c>
      <c r="S6" s="145" t="s">
        <v>158</v>
      </c>
      <c r="T6" s="145" t="s">
        <v>159</v>
      </c>
      <c r="U6" s="145" t="s">
        <v>160</v>
      </c>
      <c r="V6" s="145" t="s">
        <v>161</v>
      </c>
      <c r="W6" s="145" t="s">
        <v>162</v>
      </c>
      <c r="X6" s="145" t="s">
        <v>163</v>
      </c>
      <c r="Y6" s="145" t="s">
        <v>164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58" t="s">
        <v>165</v>
      </c>
      <c r="B8" s="159" t="s">
        <v>131</v>
      </c>
      <c r="C8" s="180" t="s">
        <v>132</v>
      </c>
      <c r="D8" s="160"/>
      <c r="E8" s="161"/>
      <c r="F8" s="162"/>
      <c r="G8" s="162">
        <f>SUMIF(AG9:AG13,"&lt;&gt;NOR",G9:G13)</f>
        <v>0</v>
      </c>
      <c r="H8" s="162"/>
      <c r="I8" s="162">
        <f>SUM(I9:I13)</f>
        <v>0</v>
      </c>
      <c r="J8" s="162"/>
      <c r="K8" s="162">
        <f>SUM(K9:K13)</f>
        <v>0</v>
      </c>
      <c r="L8" s="162"/>
      <c r="M8" s="162">
        <f>SUM(M9:M13)</f>
        <v>0</v>
      </c>
      <c r="N8" s="161"/>
      <c r="O8" s="161">
        <f>SUM(O9:O13)</f>
        <v>0.29000000000000004</v>
      </c>
      <c r="P8" s="161"/>
      <c r="Q8" s="161">
        <f>SUM(Q9:Q13)</f>
        <v>0</v>
      </c>
      <c r="R8" s="162"/>
      <c r="S8" s="162"/>
      <c r="T8" s="163"/>
      <c r="U8" s="157"/>
      <c r="V8" s="157">
        <f>SUM(V9:V13)</f>
        <v>0</v>
      </c>
      <c r="W8" s="157"/>
      <c r="X8" s="157"/>
      <c r="Y8" s="157"/>
      <c r="AG8" t="s">
        <v>166</v>
      </c>
    </row>
    <row r="9" spans="1:60" outlineLevel="1" x14ac:dyDescent="0.2">
      <c r="A9" s="172">
        <v>1</v>
      </c>
      <c r="B9" s="173" t="s">
        <v>555</v>
      </c>
      <c r="C9" s="181" t="s">
        <v>556</v>
      </c>
      <c r="D9" s="174" t="s">
        <v>557</v>
      </c>
      <c r="E9" s="175">
        <v>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0.01</v>
      </c>
      <c r="O9" s="175">
        <f>ROUND(E9*N9,2)</f>
        <v>0.06</v>
      </c>
      <c r="P9" s="175">
        <v>0</v>
      </c>
      <c r="Q9" s="175">
        <f>ROUND(E9*P9,2)</f>
        <v>0</v>
      </c>
      <c r="R9" s="177"/>
      <c r="S9" s="177" t="s">
        <v>170</v>
      </c>
      <c r="T9" s="178" t="s">
        <v>171</v>
      </c>
      <c r="U9" s="156">
        <v>0</v>
      </c>
      <c r="V9" s="156">
        <f>ROUND(E9*U9,2)</f>
        <v>0</v>
      </c>
      <c r="W9" s="156"/>
      <c r="X9" s="156" t="s">
        <v>283</v>
      </c>
      <c r="Y9" s="156" t="s">
        <v>173</v>
      </c>
      <c r="Z9" s="146"/>
      <c r="AA9" s="146"/>
      <c r="AB9" s="146"/>
      <c r="AC9" s="146"/>
      <c r="AD9" s="146"/>
      <c r="AE9" s="146"/>
      <c r="AF9" s="146"/>
      <c r="AG9" s="146" t="s">
        <v>284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2">
        <v>2</v>
      </c>
      <c r="B10" s="173" t="s">
        <v>558</v>
      </c>
      <c r="C10" s="181" t="s">
        <v>559</v>
      </c>
      <c r="D10" s="174" t="s">
        <v>557</v>
      </c>
      <c r="E10" s="175">
        <v>6</v>
      </c>
      <c r="F10" s="176"/>
      <c r="G10" s="177">
        <f>ROUND(E10*F10,2)</f>
        <v>0</v>
      </c>
      <c r="H10" s="176"/>
      <c r="I10" s="177">
        <f>ROUND(E10*H10,2)</f>
        <v>0</v>
      </c>
      <c r="J10" s="176"/>
      <c r="K10" s="177">
        <f>ROUND(E10*J10,2)</f>
        <v>0</v>
      </c>
      <c r="L10" s="177">
        <v>21</v>
      </c>
      <c r="M10" s="177">
        <f>G10*(1+L10/100)</f>
        <v>0</v>
      </c>
      <c r="N10" s="175">
        <v>0.01</v>
      </c>
      <c r="O10" s="175">
        <f>ROUND(E10*N10,2)</f>
        <v>0.06</v>
      </c>
      <c r="P10" s="175">
        <v>0</v>
      </c>
      <c r="Q10" s="175">
        <f>ROUND(E10*P10,2)</f>
        <v>0</v>
      </c>
      <c r="R10" s="177"/>
      <c r="S10" s="177" t="s">
        <v>170</v>
      </c>
      <c r="T10" s="178" t="s">
        <v>171</v>
      </c>
      <c r="U10" s="156">
        <v>0</v>
      </c>
      <c r="V10" s="156">
        <f>ROUND(E10*U10,2)</f>
        <v>0</v>
      </c>
      <c r="W10" s="156"/>
      <c r="X10" s="156" t="s">
        <v>283</v>
      </c>
      <c r="Y10" s="156" t="s">
        <v>173</v>
      </c>
      <c r="Z10" s="146"/>
      <c r="AA10" s="146"/>
      <c r="AB10" s="146"/>
      <c r="AC10" s="146"/>
      <c r="AD10" s="146"/>
      <c r="AE10" s="146"/>
      <c r="AF10" s="146"/>
      <c r="AG10" s="146" t="s">
        <v>284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2">
        <v>3</v>
      </c>
      <c r="B11" s="173" t="s">
        <v>560</v>
      </c>
      <c r="C11" s="181" t="s">
        <v>561</v>
      </c>
      <c r="D11" s="174" t="s">
        <v>557</v>
      </c>
      <c r="E11" s="175">
        <v>6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0.01</v>
      </c>
      <c r="O11" s="175">
        <f>ROUND(E11*N11,2)</f>
        <v>0.06</v>
      </c>
      <c r="P11" s="175">
        <v>0</v>
      </c>
      <c r="Q11" s="175">
        <f>ROUND(E11*P11,2)</f>
        <v>0</v>
      </c>
      <c r="R11" s="177"/>
      <c r="S11" s="177" t="s">
        <v>170</v>
      </c>
      <c r="T11" s="178" t="s">
        <v>171</v>
      </c>
      <c r="U11" s="156">
        <v>0</v>
      </c>
      <c r="V11" s="156">
        <f>ROUND(E11*U11,2)</f>
        <v>0</v>
      </c>
      <c r="W11" s="156"/>
      <c r="X11" s="156" t="s">
        <v>283</v>
      </c>
      <c r="Y11" s="156" t="s">
        <v>173</v>
      </c>
      <c r="Z11" s="146"/>
      <c r="AA11" s="146"/>
      <c r="AB11" s="146"/>
      <c r="AC11" s="146"/>
      <c r="AD11" s="146"/>
      <c r="AE11" s="146"/>
      <c r="AF11" s="146"/>
      <c r="AG11" s="146" t="s">
        <v>284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2">
        <v>4</v>
      </c>
      <c r="B12" s="173" t="s">
        <v>562</v>
      </c>
      <c r="C12" s="181" t="s">
        <v>210</v>
      </c>
      <c r="D12" s="174" t="s">
        <v>563</v>
      </c>
      <c r="E12" s="175">
        <v>1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0.01</v>
      </c>
      <c r="O12" s="175">
        <f>ROUND(E12*N12,2)</f>
        <v>0.01</v>
      </c>
      <c r="P12" s="175">
        <v>0</v>
      </c>
      <c r="Q12" s="175">
        <f>ROUND(E12*P12,2)</f>
        <v>0</v>
      </c>
      <c r="R12" s="177"/>
      <c r="S12" s="177" t="s">
        <v>170</v>
      </c>
      <c r="T12" s="178" t="s">
        <v>171</v>
      </c>
      <c r="U12" s="156">
        <v>0</v>
      </c>
      <c r="V12" s="156">
        <f>ROUND(E12*U12,2)</f>
        <v>0</v>
      </c>
      <c r="W12" s="156"/>
      <c r="X12" s="156" t="s">
        <v>283</v>
      </c>
      <c r="Y12" s="156" t="s">
        <v>173</v>
      </c>
      <c r="Z12" s="146"/>
      <c r="AA12" s="146"/>
      <c r="AB12" s="146"/>
      <c r="AC12" s="146"/>
      <c r="AD12" s="146"/>
      <c r="AE12" s="146"/>
      <c r="AF12" s="146"/>
      <c r="AG12" s="146" t="s">
        <v>284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5">
        <v>5</v>
      </c>
      <c r="B13" s="166" t="s">
        <v>564</v>
      </c>
      <c r="C13" s="182" t="s">
        <v>565</v>
      </c>
      <c r="D13" s="167" t="s">
        <v>566</v>
      </c>
      <c r="E13" s="168">
        <v>10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68">
        <v>0.01</v>
      </c>
      <c r="O13" s="168">
        <f>ROUND(E13*N13,2)</f>
        <v>0.1</v>
      </c>
      <c r="P13" s="168">
        <v>0</v>
      </c>
      <c r="Q13" s="168">
        <f>ROUND(E13*P13,2)</f>
        <v>0</v>
      </c>
      <c r="R13" s="170"/>
      <c r="S13" s="170" t="s">
        <v>170</v>
      </c>
      <c r="T13" s="171" t="s">
        <v>171</v>
      </c>
      <c r="U13" s="156">
        <v>0</v>
      </c>
      <c r="V13" s="156">
        <f>ROUND(E13*U13,2)</f>
        <v>0</v>
      </c>
      <c r="W13" s="156"/>
      <c r="X13" s="156" t="s">
        <v>283</v>
      </c>
      <c r="Y13" s="156" t="s">
        <v>173</v>
      </c>
      <c r="Z13" s="146"/>
      <c r="AA13" s="146"/>
      <c r="AB13" s="146"/>
      <c r="AC13" s="146"/>
      <c r="AD13" s="146"/>
      <c r="AE13" s="146"/>
      <c r="AF13" s="146"/>
      <c r="AG13" s="146" t="s">
        <v>284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x14ac:dyDescent="0.2">
      <c r="A14" s="3"/>
      <c r="B14" s="4"/>
      <c r="C14" s="183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v>15</v>
      </c>
      <c r="AF14">
        <v>21</v>
      </c>
      <c r="AG14" t="s">
        <v>151</v>
      </c>
    </row>
    <row r="15" spans="1:60" x14ac:dyDescent="0.2">
      <c r="A15" s="149"/>
      <c r="B15" s="150" t="s">
        <v>29</v>
      </c>
      <c r="C15" s="184"/>
      <c r="D15" s="151"/>
      <c r="E15" s="152"/>
      <c r="F15" s="152"/>
      <c r="G15" s="164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f>SUMIF(L7:L13,AE14,G7:G13)</f>
        <v>0</v>
      </c>
      <c r="AF15">
        <f>SUMIF(L7:L13,AF14,G7:G13)</f>
        <v>0</v>
      </c>
      <c r="AG15" t="s">
        <v>219</v>
      </c>
    </row>
    <row r="16" spans="1:60" x14ac:dyDescent="0.2">
      <c r="C16" s="185"/>
      <c r="D16" s="10"/>
      <c r="AG16" t="s">
        <v>222</v>
      </c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yZjEjH0OkrKqUwWWSo/M4W//RpxGyJ0TKTtYu6QRLk4rw0K8HN4iz2OjWAU1V3KMbr2dytbsuuOIEpA7m2j4Q==" saltValue="rZ1gB3Q1ObH/0gsgvPL5s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000 01 Pol</vt:lpstr>
      <vt:lpstr>SO 101 01 Pol</vt:lpstr>
      <vt:lpstr>SO 101 02 Pol</vt:lpstr>
      <vt:lpstr>SO 101 03 Pol</vt:lpstr>
      <vt:lpstr>SO 103 01 Pol</vt:lpstr>
      <vt:lpstr>SO 401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000 01 Pol'!Názvy_tisku</vt:lpstr>
      <vt:lpstr>'SO 101 01 Pol'!Názvy_tisku</vt:lpstr>
      <vt:lpstr>'SO 101 02 Pol'!Názvy_tisku</vt:lpstr>
      <vt:lpstr>'SO 101 03 Pol'!Názvy_tisku</vt:lpstr>
      <vt:lpstr>'SO 103 01 Pol'!Názvy_tisku</vt:lpstr>
      <vt:lpstr>'SO 401 01 Pol'!Názvy_tisku</vt:lpstr>
      <vt:lpstr>oadresa</vt:lpstr>
      <vt:lpstr>Stavba!Objednatel</vt:lpstr>
      <vt:lpstr>Stavba!Objekt</vt:lpstr>
      <vt:lpstr>'SO 000 01 Pol'!Oblast_tisku</vt:lpstr>
      <vt:lpstr>'SO 101 01 Pol'!Oblast_tisku</vt:lpstr>
      <vt:lpstr>'SO 101 02 Pol'!Oblast_tisku</vt:lpstr>
      <vt:lpstr>'SO 101 03 Pol'!Oblast_tisku</vt:lpstr>
      <vt:lpstr>'SO 103 01 Pol'!Oblast_tisku</vt:lpstr>
      <vt:lpstr>'SO 401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Radek Hlaváček</cp:lastModifiedBy>
  <cp:lastPrinted>2019-03-19T12:27:02Z</cp:lastPrinted>
  <dcterms:created xsi:type="dcterms:W3CDTF">2009-04-08T07:15:50Z</dcterms:created>
  <dcterms:modified xsi:type="dcterms:W3CDTF">2024-01-31T07:34:44Z</dcterms:modified>
</cp:coreProperties>
</file>