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mail\"/>
    </mc:Choice>
  </mc:AlternateContent>
  <bookViews>
    <workbookView xWindow="28680" yWindow="-120" windowWidth="29040" windowHeight="15840"/>
  </bookViews>
  <sheets>
    <sheet name="Pokyny pro vyplnění" sheetId="11" r:id="rId1"/>
    <sheet name="Stavba" sheetId="1" r:id="rId2"/>
    <sheet name="VzorPolozky" sheetId="10" state="hidden" r:id="rId3"/>
    <sheet name="00 00 Naklady" sheetId="12" r:id="rId4"/>
    <sheet name="01 01 Pol" sheetId="13" r:id="rId5"/>
    <sheet name="02 02 Pol" sheetId="14" r:id="rId6"/>
    <sheet name="03 03 Pol" sheetId="15" r:id="rId7"/>
    <sheet name="04 04 Pol" sheetId="16" r:id="rId8"/>
  </sheets>
  <externalReferences>
    <externalReference r:id="rId9"/>
  </externalReferences>
  <definedNames>
    <definedName name="CelkemDPHVypocet" localSheetId="1">Stavba!$H$51</definedName>
    <definedName name="CenaCelkem">Stavba!$G$29</definedName>
    <definedName name="CenaCelkemBezDPH">Stavba!$G$28</definedName>
    <definedName name="CenaCelkemVypocet" localSheetId="1">Stavba!$I$51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'01 01 Pol'!$1:$7</definedName>
    <definedName name="_xlnm.Print_Titles" localSheetId="5">'02 02 Pol'!$1:$7</definedName>
    <definedName name="_xlnm.Print_Titles" localSheetId="6">'03 03 Pol'!$1:$7</definedName>
    <definedName name="_xlnm.Print_Titles" localSheetId="7">'04 04 Pol'!$1:$7</definedName>
    <definedName name="oadresa">Stavba!$D$6</definedName>
    <definedName name="Objednatel" localSheetId="1">Stavba!$D$5</definedName>
    <definedName name="Objekt" localSheetId="1">Stavba!$B$38</definedName>
    <definedName name="_xlnm.Print_Area" localSheetId="3">'00 00 Naklady'!$A$1:$X$30</definedName>
    <definedName name="_xlnm.Print_Area" localSheetId="4">'01 01 Pol'!$A$1:$X$46</definedName>
    <definedName name="_xlnm.Print_Area" localSheetId="5">'02 02 Pol'!$A$1:$X$57</definedName>
    <definedName name="_xlnm.Print_Area" localSheetId="6">'03 03 Pol'!$A$1:$X$95</definedName>
    <definedName name="_xlnm.Print_Area" localSheetId="7">'04 04 Pol'!$A$1:$X$70</definedName>
    <definedName name="_xlnm.Print_Area" localSheetId="1">Stavba!$A$1:$J$149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Stavba!$F$51</definedName>
    <definedName name="ZakladDPHZakl">Stavba!$G$25</definedName>
    <definedName name="ZakladDPHZaklVypocet" localSheetId="1">Stavba!$G$51</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48" i="1" l="1"/>
  <c r="I147" i="1"/>
  <c r="I146" i="1"/>
  <c r="I145" i="1"/>
  <c r="I144" i="1"/>
  <c r="I143" i="1"/>
  <c r="I142" i="1"/>
  <c r="I141" i="1"/>
  <c r="I140" i="1"/>
  <c r="I139" i="1"/>
  <c r="I138" i="1"/>
  <c r="I137" i="1"/>
  <c r="I136" i="1"/>
  <c r="I135" i="1"/>
  <c r="I134" i="1"/>
  <c r="I133" i="1"/>
  <c r="I132" i="1"/>
  <c r="I131" i="1"/>
  <c r="I130" i="1"/>
  <c r="G50" i="1"/>
  <c r="F50" i="1"/>
  <c r="H50" i="1" s="1"/>
  <c r="I50" i="1" s="1"/>
  <c r="G49" i="1"/>
  <c r="F49" i="1"/>
  <c r="G48" i="1"/>
  <c r="H48" i="1" s="1"/>
  <c r="I48" i="1" s="1"/>
  <c r="F48" i="1"/>
  <c r="G47" i="1"/>
  <c r="F47" i="1"/>
  <c r="G46" i="1"/>
  <c r="F46" i="1"/>
  <c r="G45" i="1"/>
  <c r="F45" i="1"/>
  <c r="G44" i="1"/>
  <c r="F44" i="1"/>
  <c r="G43" i="1"/>
  <c r="F43" i="1"/>
  <c r="G41" i="1"/>
  <c r="F41" i="1"/>
  <c r="G40" i="1"/>
  <c r="F40" i="1"/>
  <c r="G39" i="1"/>
  <c r="F39" i="1"/>
  <c r="G69" i="16"/>
  <c r="BA51" i="16"/>
  <c r="BA33" i="16"/>
  <c r="BA10" i="16"/>
  <c r="G8" i="16"/>
  <c r="O8" i="16"/>
  <c r="G9" i="16"/>
  <c r="I9" i="16"/>
  <c r="I8" i="16" s="1"/>
  <c r="K9" i="16"/>
  <c r="K8" i="16" s="1"/>
  <c r="M9" i="16"/>
  <c r="M8" i="16" s="1"/>
  <c r="O9" i="16"/>
  <c r="Q9" i="16"/>
  <c r="Q8" i="16" s="1"/>
  <c r="V9" i="16"/>
  <c r="V8" i="16" s="1"/>
  <c r="K12" i="16"/>
  <c r="V12" i="16"/>
  <c r="G13" i="16"/>
  <c r="I13" i="16"/>
  <c r="I12" i="16" s="1"/>
  <c r="K13" i="16"/>
  <c r="M13" i="16"/>
  <c r="O13" i="16"/>
  <c r="Q13" i="16"/>
  <c r="Q12" i="16" s="1"/>
  <c r="V13" i="16"/>
  <c r="G17" i="16"/>
  <c r="G12" i="16" s="1"/>
  <c r="I17" i="16"/>
  <c r="K17" i="16"/>
  <c r="O17" i="16"/>
  <c r="O12" i="16" s="1"/>
  <c r="Q17" i="16"/>
  <c r="V17" i="16"/>
  <c r="I19" i="16"/>
  <c r="Q19" i="16"/>
  <c r="G20" i="16"/>
  <c r="M20" i="16" s="1"/>
  <c r="M19" i="16" s="1"/>
  <c r="I20" i="16"/>
  <c r="K20" i="16"/>
  <c r="K19" i="16" s="1"/>
  <c r="O20" i="16"/>
  <c r="O19" i="16" s="1"/>
  <c r="Q20" i="16"/>
  <c r="V20" i="16"/>
  <c r="V19" i="16" s="1"/>
  <c r="G25" i="16"/>
  <c r="G24" i="16" s="1"/>
  <c r="I25" i="16"/>
  <c r="K25" i="16"/>
  <c r="K24" i="16" s="1"/>
  <c r="O25" i="16"/>
  <c r="O24" i="16" s="1"/>
  <c r="Q25" i="16"/>
  <c r="V25" i="16"/>
  <c r="V24" i="16" s="1"/>
  <c r="G28" i="16"/>
  <c r="I28" i="16"/>
  <c r="I24" i="16" s="1"/>
  <c r="K28" i="16"/>
  <c r="M28" i="16"/>
  <c r="O28" i="16"/>
  <c r="Q28" i="16"/>
  <c r="Q24" i="16" s="1"/>
  <c r="V28" i="16"/>
  <c r="G32" i="16"/>
  <c r="M32" i="16" s="1"/>
  <c r="I32" i="16"/>
  <c r="K32" i="16"/>
  <c r="O32" i="16"/>
  <c r="Q32" i="16"/>
  <c r="V32" i="16"/>
  <c r="G35" i="16"/>
  <c r="I35" i="16"/>
  <c r="K35" i="16"/>
  <c r="M35" i="16"/>
  <c r="O35" i="16"/>
  <c r="Q35" i="16"/>
  <c r="V35" i="16"/>
  <c r="G37" i="16"/>
  <c r="M37" i="16" s="1"/>
  <c r="I37" i="16"/>
  <c r="K37" i="16"/>
  <c r="O37" i="16"/>
  <c r="Q37" i="16"/>
  <c r="V37" i="16"/>
  <c r="I39" i="16"/>
  <c r="Q39" i="16"/>
  <c r="G40" i="16"/>
  <c r="M40" i="16" s="1"/>
  <c r="M39" i="16" s="1"/>
  <c r="I40" i="16"/>
  <c r="K40" i="16"/>
  <c r="K39" i="16" s="1"/>
  <c r="O40" i="16"/>
  <c r="O39" i="16" s="1"/>
  <c r="Q40" i="16"/>
  <c r="V40" i="16"/>
  <c r="V39" i="16" s="1"/>
  <c r="G43" i="16"/>
  <c r="I43" i="16"/>
  <c r="K43" i="16"/>
  <c r="M43" i="16"/>
  <c r="O43" i="16"/>
  <c r="Q43" i="16"/>
  <c r="V43" i="16"/>
  <c r="G45" i="16"/>
  <c r="M45" i="16" s="1"/>
  <c r="I45" i="16"/>
  <c r="K45" i="16"/>
  <c r="O45" i="16"/>
  <c r="Q45" i="16"/>
  <c r="V45" i="16"/>
  <c r="I47" i="16"/>
  <c r="Q47" i="16"/>
  <c r="G48" i="16"/>
  <c r="M48" i="16" s="1"/>
  <c r="I48" i="16"/>
  <c r="K48" i="16"/>
  <c r="K47" i="16" s="1"/>
  <c r="O48" i="16"/>
  <c r="O47" i="16" s="1"/>
  <c r="Q48" i="16"/>
  <c r="V48" i="16"/>
  <c r="V47" i="16" s="1"/>
  <c r="G50" i="16"/>
  <c r="I50" i="16"/>
  <c r="K50" i="16"/>
  <c r="M50" i="16"/>
  <c r="O50" i="16"/>
  <c r="Q50" i="16"/>
  <c r="V50" i="16"/>
  <c r="G53" i="16"/>
  <c r="M53" i="16" s="1"/>
  <c r="I53" i="16"/>
  <c r="K53" i="16"/>
  <c r="O53" i="16"/>
  <c r="Q53" i="16"/>
  <c r="V53" i="16"/>
  <c r="G55" i="16"/>
  <c r="I55" i="16"/>
  <c r="O55" i="16"/>
  <c r="Q55" i="16"/>
  <c r="G56" i="16"/>
  <c r="M56" i="16" s="1"/>
  <c r="M55" i="16" s="1"/>
  <c r="I56" i="16"/>
  <c r="K56" i="16"/>
  <c r="K55" i="16" s="1"/>
  <c r="O56" i="16"/>
  <c r="Q56" i="16"/>
  <c r="V56" i="16"/>
  <c r="V55" i="16" s="1"/>
  <c r="G60" i="16"/>
  <c r="I60" i="16"/>
  <c r="K60" i="16"/>
  <c r="M60" i="16"/>
  <c r="O60" i="16"/>
  <c r="Q60" i="16"/>
  <c r="V60" i="16"/>
  <c r="G63" i="16"/>
  <c r="O63" i="16"/>
  <c r="G64" i="16"/>
  <c r="M64" i="16" s="1"/>
  <c r="M63" i="16" s="1"/>
  <c r="I64" i="16"/>
  <c r="I63" i="16" s="1"/>
  <c r="K64" i="16"/>
  <c r="O64" i="16"/>
  <c r="Q64" i="16"/>
  <c r="Q63" i="16" s="1"/>
  <c r="V64" i="16"/>
  <c r="G66" i="16"/>
  <c r="M66" i="16" s="1"/>
  <c r="I66" i="16"/>
  <c r="K66" i="16"/>
  <c r="K63" i="16" s="1"/>
  <c r="O66" i="16"/>
  <c r="Q66" i="16"/>
  <c r="V66" i="16"/>
  <c r="V63" i="16" s="1"/>
  <c r="AE69" i="16"/>
  <c r="G94" i="15"/>
  <c r="BA41" i="15"/>
  <c r="BA35" i="15"/>
  <c r="BA30" i="15"/>
  <c r="BA28" i="15"/>
  <c r="BA25" i="15"/>
  <c r="BA23" i="15"/>
  <c r="G9" i="15"/>
  <c r="M9" i="15" s="1"/>
  <c r="I9" i="15"/>
  <c r="K9" i="15"/>
  <c r="K8" i="15" s="1"/>
  <c r="O9" i="15"/>
  <c r="O8" i="15" s="1"/>
  <c r="Q9" i="15"/>
  <c r="V9" i="15"/>
  <c r="V8" i="15" s="1"/>
  <c r="G13" i="15"/>
  <c r="I13" i="15"/>
  <c r="K13" i="15"/>
  <c r="M13" i="15"/>
  <c r="O13" i="15"/>
  <c r="Q13" i="15"/>
  <c r="V13" i="15"/>
  <c r="G15" i="15"/>
  <c r="M15" i="15" s="1"/>
  <c r="I15" i="15"/>
  <c r="K15" i="15"/>
  <c r="O15" i="15"/>
  <c r="Q15" i="15"/>
  <c r="V15" i="15"/>
  <c r="G18" i="15"/>
  <c r="I18" i="15"/>
  <c r="I8" i="15" s="1"/>
  <c r="K18" i="15"/>
  <c r="M18" i="15"/>
  <c r="O18" i="15"/>
  <c r="Q18" i="15"/>
  <c r="Q8" i="15" s="1"/>
  <c r="V18" i="15"/>
  <c r="G20" i="15"/>
  <c r="M20" i="15" s="1"/>
  <c r="I20" i="15"/>
  <c r="K20" i="15"/>
  <c r="O20" i="15"/>
  <c r="Q20" i="15"/>
  <c r="V20" i="15"/>
  <c r="G22" i="15"/>
  <c r="I22" i="15"/>
  <c r="K22" i="15"/>
  <c r="M22" i="15"/>
  <c r="O22" i="15"/>
  <c r="Q22" i="15"/>
  <c r="V22" i="15"/>
  <c r="G24" i="15"/>
  <c r="M24" i="15" s="1"/>
  <c r="I24" i="15"/>
  <c r="K24" i="15"/>
  <c r="O24" i="15"/>
  <c r="Q24" i="15"/>
  <c r="V24" i="15"/>
  <c r="I26" i="15"/>
  <c r="Q26" i="15"/>
  <c r="G27" i="15"/>
  <c r="M27" i="15" s="1"/>
  <c r="I27" i="15"/>
  <c r="K27" i="15"/>
  <c r="K26" i="15" s="1"/>
  <c r="O27" i="15"/>
  <c r="Q27" i="15"/>
  <c r="V27" i="15"/>
  <c r="V26" i="15" s="1"/>
  <c r="G29" i="15"/>
  <c r="I29" i="15"/>
  <c r="K29" i="15"/>
  <c r="M29" i="15"/>
  <c r="O29" i="15"/>
  <c r="Q29" i="15"/>
  <c r="V29" i="15"/>
  <c r="G34" i="15"/>
  <c r="G26" i="15" s="1"/>
  <c r="I34" i="15"/>
  <c r="K34" i="15"/>
  <c r="O34" i="15"/>
  <c r="O26" i="15" s="1"/>
  <c r="Q34" i="15"/>
  <c r="V34" i="15"/>
  <c r="G39" i="15"/>
  <c r="I39" i="15"/>
  <c r="O39" i="15"/>
  <c r="Q39" i="15"/>
  <c r="G40" i="15"/>
  <c r="M40" i="15" s="1"/>
  <c r="M39" i="15" s="1"/>
  <c r="I40" i="15"/>
  <c r="K40" i="15"/>
  <c r="K39" i="15" s="1"/>
  <c r="O40" i="15"/>
  <c r="Q40" i="15"/>
  <c r="V40" i="15"/>
  <c r="V39" i="15" s="1"/>
  <c r="K45" i="15"/>
  <c r="V45" i="15"/>
  <c r="G46" i="15"/>
  <c r="G45" i="15" s="1"/>
  <c r="I46" i="15"/>
  <c r="I45" i="15" s="1"/>
  <c r="K46" i="15"/>
  <c r="O46" i="15"/>
  <c r="O45" i="15" s="1"/>
  <c r="Q46" i="15"/>
  <c r="Q45" i="15" s="1"/>
  <c r="V46" i="15"/>
  <c r="G52" i="15"/>
  <c r="I52" i="15"/>
  <c r="O52" i="15"/>
  <c r="Q52" i="15"/>
  <c r="G53" i="15"/>
  <c r="I53" i="15"/>
  <c r="K53" i="15"/>
  <c r="K52" i="15" s="1"/>
  <c r="M53" i="15"/>
  <c r="M52" i="15" s="1"/>
  <c r="O53" i="15"/>
  <c r="Q53" i="15"/>
  <c r="V53" i="15"/>
  <c r="V52" i="15" s="1"/>
  <c r="G55" i="15"/>
  <c r="G54" i="15" s="1"/>
  <c r="I55" i="15"/>
  <c r="I54" i="15" s="1"/>
  <c r="K55" i="15"/>
  <c r="O55" i="15"/>
  <c r="O54" i="15" s="1"/>
  <c r="Q55" i="15"/>
  <c r="Q54" i="15" s="1"/>
  <c r="V55" i="15"/>
  <c r="G57" i="15"/>
  <c r="M57" i="15" s="1"/>
  <c r="I57" i="15"/>
  <c r="K57" i="15"/>
  <c r="K54" i="15" s="1"/>
  <c r="O57" i="15"/>
  <c r="Q57" i="15"/>
  <c r="V57" i="15"/>
  <c r="V54" i="15" s="1"/>
  <c r="G61" i="15"/>
  <c r="I61" i="15"/>
  <c r="K61" i="15"/>
  <c r="M61" i="15"/>
  <c r="O61" i="15"/>
  <c r="Q61" i="15"/>
  <c r="V61" i="15"/>
  <c r="G65" i="15"/>
  <c r="G64" i="15" s="1"/>
  <c r="I65" i="15"/>
  <c r="I64" i="15" s="1"/>
  <c r="K65" i="15"/>
  <c r="O65" i="15"/>
  <c r="O64" i="15" s="1"/>
  <c r="Q65" i="15"/>
  <c r="Q64" i="15" s="1"/>
  <c r="V65" i="15"/>
  <c r="G66" i="15"/>
  <c r="M66" i="15" s="1"/>
  <c r="I66" i="15"/>
  <c r="K66" i="15"/>
  <c r="K64" i="15" s="1"/>
  <c r="O66" i="15"/>
  <c r="Q66" i="15"/>
  <c r="V66" i="15"/>
  <c r="V64" i="15" s="1"/>
  <c r="G67" i="15"/>
  <c r="I67" i="15"/>
  <c r="K67" i="15"/>
  <c r="M67" i="15"/>
  <c r="O67" i="15"/>
  <c r="Q67" i="15"/>
  <c r="V67" i="15"/>
  <c r="G68" i="15"/>
  <c r="I68" i="15"/>
  <c r="K68" i="15"/>
  <c r="M68" i="15"/>
  <c r="O68" i="15"/>
  <c r="Q68" i="15"/>
  <c r="V68" i="15"/>
  <c r="G69" i="15"/>
  <c r="O69" i="15"/>
  <c r="G70" i="15"/>
  <c r="M70" i="15" s="1"/>
  <c r="M69" i="15" s="1"/>
  <c r="I70" i="15"/>
  <c r="I69" i="15" s="1"/>
  <c r="K70" i="15"/>
  <c r="K69" i="15" s="1"/>
  <c r="O70" i="15"/>
  <c r="Q70" i="15"/>
  <c r="Q69" i="15" s="1"/>
  <c r="V70" i="15"/>
  <c r="V69" i="15" s="1"/>
  <c r="K72" i="15"/>
  <c r="V72" i="15"/>
  <c r="G73" i="15"/>
  <c r="G72" i="15" s="1"/>
  <c r="I73" i="15"/>
  <c r="I72" i="15" s="1"/>
  <c r="K73" i="15"/>
  <c r="M73" i="15"/>
  <c r="M72" i="15" s="1"/>
  <c r="O73" i="15"/>
  <c r="O72" i="15" s="1"/>
  <c r="Q73" i="15"/>
  <c r="Q72" i="15" s="1"/>
  <c r="V73" i="15"/>
  <c r="G75" i="15"/>
  <c r="O75" i="15"/>
  <c r="G76" i="15"/>
  <c r="I76" i="15"/>
  <c r="I75" i="15" s="1"/>
  <c r="K76" i="15"/>
  <c r="K75" i="15" s="1"/>
  <c r="M76" i="15"/>
  <c r="M75" i="15" s="1"/>
  <c r="O76" i="15"/>
  <c r="Q76" i="15"/>
  <c r="Q75" i="15" s="1"/>
  <c r="V76" i="15"/>
  <c r="V75" i="15" s="1"/>
  <c r="G77" i="15"/>
  <c r="I77" i="15"/>
  <c r="K77" i="15"/>
  <c r="M77" i="15"/>
  <c r="O77" i="15"/>
  <c r="Q77" i="15"/>
  <c r="V77" i="15"/>
  <c r="G79" i="15"/>
  <c r="G78" i="15" s="1"/>
  <c r="I79" i="15"/>
  <c r="I78" i="15" s="1"/>
  <c r="K79" i="15"/>
  <c r="K78" i="15" s="1"/>
  <c r="O79" i="15"/>
  <c r="O78" i="15" s="1"/>
  <c r="Q79" i="15"/>
  <c r="Q78" i="15" s="1"/>
  <c r="V79" i="15"/>
  <c r="V78" i="15" s="1"/>
  <c r="G82" i="15"/>
  <c r="I82" i="15"/>
  <c r="K82" i="15"/>
  <c r="K81" i="15" s="1"/>
  <c r="M82" i="15"/>
  <c r="O82" i="15"/>
  <c r="Q82" i="15"/>
  <c r="V82" i="15"/>
  <c r="V81" i="15" s="1"/>
  <c r="G84" i="15"/>
  <c r="G81" i="15" s="1"/>
  <c r="I84" i="15"/>
  <c r="K84" i="15"/>
  <c r="M84" i="15"/>
  <c r="O84" i="15"/>
  <c r="O81" i="15" s="1"/>
  <c r="Q84" i="15"/>
  <c r="V84" i="15"/>
  <c r="G86" i="15"/>
  <c r="M86" i="15" s="1"/>
  <c r="I86" i="15"/>
  <c r="K86" i="15"/>
  <c r="O86" i="15"/>
  <c r="Q86" i="15"/>
  <c r="V86" i="15"/>
  <c r="G87" i="15"/>
  <c r="M87" i="15" s="1"/>
  <c r="I87" i="15"/>
  <c r="I81" i="15" s="1"/>
  <c r="K87" i="15"/>
  <c r="O87" i="15"/>
  <c r="Q87" i="15"/>
  <c r="Q81" i="15" s="1"/>
  <c r="V87" i="15"/>
  <c r="G89" i="15"/>
  <c r="I89" i="15"/>
  <c r="K89" i="15"/>
  <c r="M89" i="15"/>
  <c r="O89" i="15"/>
  <c r="Q89" i="15"/>
  <c r="V89" i="15"/>
  <c r="G90" i="15"/>
  <c r="I90" i="15"/>
  <c r="K90" i="15"/>
  <c r="M90" i="15"/>
  <c r="O90" i="15"/>
  <c r="Q90" i="15"/>
  <c r="V90" i="15"/>
  <c r="G91" i="15"/>
  <c r="M91" i="15" s="1"/>
  <c r="I91" i="15"/>
  <c r="K91" i="15"/>
  <c r="O91" i="15"/>
  <c r="Q91" i="15"/>
  <c r="V91" i="15"/>
  <c r="G92" i="15"/>
  <c r="M92" i="15" s="1"/>
  <c r="I92" i="15"/>
  <c r="K92" i="15"/>
  <c r="O92" i="15"/>
  <c r="Q92" i="15"/>
  <c r="V92" i="15"/>
  <c r="AE94" i="15"/>
  <c r="G56" i="14"/>
  <c r="G9" i="14"/>
  <c r="I9" i="14"/>
  <c r="K9" i="14"/>
  <c r="K8" i="14" s="1"/>
  <c r="M9" i="14"/>
  <c r="O9" i="14"/>
  <c r="Q9" i="14"/>
  <c r="V9" i="14"/>
  <c r="V8" i="14" s="1"/>
  <c r="G19" i="14"/>
  <c r="G8" i="14" s="1"/>
  <c r="I19" i="14"/>
  <c r="K19" i="14"/>
  <c r="M19" i="14"/>
  <c r="O19" i="14"/>
  <c r="O8" i="14" s="1"/>
  <c r="Q19" i="14"/>
  <c r="V19" i="14"/>
  <c r="G30" i="14"/>
  <c r="M30" i="14" s="1"/>
  <c r="I30" i="14"/>
  <c r="I8" i="14" s="1"/>
  <c r="K30" i="14"/>
  <c r="O30" i="14"/>
  <c r="Q30" i="14"/>
  <c r="Q8" i="14" s="1"/>
  <c r="V30" i="14"/>
  <c r="I33" i="14"/>
  <c r="Q33" i="14"/>
  <c r="G34" i="14"/>
  <c r="I34" i="14"/>
  <c r="K34" i="14"/>
  <c r="K33" i="14" s="1"/>
  <c r="M34" i="14"/>
  <c r="M33" i="14" s="1"/>
  <c r="O34" i="14"/>
  <c r="Q34" i="14"/>
  <c r="V34" i="14"/>
  <c r="V33" i="14" s="1"/>
  <c r="G36" i="14"/>
  <c r="G33" i="14" s="1"/>
  <c r="I36" i="14"/>
  <c r="K36" i="14"/>
  <c r="M36" i="14"/>
  <c r="O36" i="14"/>
  <c r="O33" i="14" s="1"/>
  <c r="Q36" i="14"/>
  <c r="V36" i="14"/>
  <c r="G38" i="14"/>
  <c r="G39" i="14"/>
  <c r="M39" i="14" s="1"/>
  <c r="I39" i="14"/>
  <c r="I38" i="14" s="1"/>
  <c r="K39" i="14"/>
  <c r="K38" i="14" s="1"/>
  <c r="O39" i="14"/>
  <c r="Q39" i="14"/>
  <c r="Q38" i="14" s="1"/>
  <c r="V39" i="14"/>
  <c r="V38" i="14" s="1"/>
  <c r="G41" i="14"/>
  <c r="I41" i="14"/>
  <c r="K41" i="14"/>
  <c r="M41" i="14"/>
  <c r="O41" i="14"/>
  <c r="Q41" i="14"/>
  <c r="V41" i="14"/>
  <c r="G43" i="14"/>
  <c r="M43" i="14" s="1"/>
  <c r="I43" i="14"/>
  <c r="K43" i="14"/>
  <c r="O43" i="14"/>
  <c r="O38" i="14" s="1"/>
  <c r="Q43" i="14"/>
  <c r="V43" i="14"/>
  <c r="G44" i="14"/>
  <c r="M44" i="14" s="1"/>
  <c r="I44" i="14"/>
  <c r="K44" i="14"/>
  <c r="O44" i="14"/>
  <c r="Q44" i="14"/>
  <c r="V44" i="14"/>
  <c r="G46" i="14"/>
  <c r="M46" i="14" s="1"/>
  <c r="I46" i="14"/>
  <c r="K46" i="14"/>
  <c r="O46" i="14"/>
  <c r="Q46" i="14"/>
  <c r="V46" i="14"/>
  <c r="G48" i="14"/>
  <c r="I48" i="14"/>
  <c r="K48" i="14"/>
  <c r="M48" i="14"/>
  <c r="O48" i="14"/>
  <c r="Q48" i="14"/>
  <c r="V48" i="14"/>
  <c r="G49" i="14"/>
  <c r="M49" i="14" s="1"/>
  <c r="I49" i="14"/>
  <c r="K49" i="14"/>
  <c r="O49" i="14"/>
  <c r="Q49" i="14"/>
  <c r="V49" i="14"/>
  <c r="G50" i="14"/>
  <c r="M50" i="14" s="1"/>
  <c r="I50" i="14"/>
  <c r="K50" i="14"/>
  <c r="O50" i="14"/>
  <c r="Q50" i="14"/>
  <c r="V50" i="14"/>
  <c r="G51" i="14"/>
  <c r="M51" i="14" s="1"/>
  <c r="I51" i="14"/>
  <c r="K51" i="14"/>
  <c r="O51" i="14"/>
  <c r="Q51" i="14"/>
  <c r="V51" i="14"/>
  <c r="G52" i="14"/>
  <c r="I52" i="14"/>
  <c r="K52" i="14"/>
  <c r="M52" i="14"/>
  <c r="O52" i="14"/>
  <c r="Q52" i="14"/>
  <c r="V52" i="14"/>
  <c r="G53" i="14"/>
  <c r="M53" i="14" s="1"/>
  <c r="I53" i="14"/>
  <c r="K53" i="14"/>
  <c r="O53" i="14"/>
  <c r="Q53" i="14"/>
  <c r="V53" i="14"/>
  <c r="AE56" i="14"/>
  <c r="AF56" i="14"/>
  <c r="G45" i="13"/>
  <c r="G8" i="13"/>
  <c r="O8" i="13"/>
  <c r="G9" i="13"/>
  <c r="M9" i="13" s="1"/>
  <c r="M8" i="13" s="1"/>
  <c r="I9" i="13"/>
  <c r="I8" i="13" s="1"/>
  <c r="K9" i="13"/>
  <c r="K8" i="13" s="1"/>
  <c r="O9" i="13"/>
  <c r="Q9" i="13"/>
  <c r="Q8" i="13" s="1"/>
  <c r="V9" i="13"/>
  <c r="V8" i="13" s="1"/>
  <c r="G13" i="13"/>
  <c r="I13" i="13"/>
  <c r="K13" i="13"/>
  <c r="M13" i="13"/>
  <c r="O13" i="13"/>
  <c r="Q13" i="13"/>
  <c r="V13" i="13"/>
  <c r="G18" i="13"/>
  <c r="I18" i="13"/>
  <c r="K18" i="13"/>
  <c r="M18" i="13"/>
  <c r="O18" i="13"/>
  <c r="Q18" i="13"/>
  <c r="V18" i="13"/>
  <c r="G22" i="13"/>
  <c r="O22" i="13"/>
  <c r="G23" i="13"/>
  <c r="M23" i="13" s="1"/>
  <c r="M22" i="13" s="1"/>
  <c r="I23" i="13"/>
  <c r="I22" i="13" s="1"/>
  <c r="K23" i="13"/>
  <c r="K22" i="13" s="1"/>
  <c r="O23" i="13"/>
  <c r="Q23" i="13"/>
  <c r="Q22" i="13" s="1"/>
  <c r="V23" i="13"/>
  <c r="V22" i="13" s="1"/>
  <c r="G25" i="13"/>
  <c r="I25" i="13"/>
  <c r="K25" i="13"/>
  <c r="M25" i="13"/>
  <c r="O25" i="13"/>
  <c r="Q25" i="13"/>
  <c r="V25" i="13"/>
  <c r="G28" i="13"/>
  <c r="G27" i="13" s="1"/>
  <c r="I28" i="13"/>
  <c r="I27" i="13" s="1"/>
  <c r="K28" i="13"/>
  <c r="K27" i="13" s="1"/>
  <c r="O28" i="13"/>
  <c r="O27" i="13" s="1"/>
  <c r="Q28" i="13"/>
  <c r="Q27" i="13" s="1"/>
  <c r="V28" i="13"/>
  <c r="V27" i="13" s="1"/>
  <c r="G30" i="13"/>
  <c r="I30" i="13"/>
  <c r="K30" i="13"/>
  <c r="M30" i="13"/>
  <c r="O30" i="13"/>
  <c r="Q30" i="13"/>
  <c r="V30" i="13"/>
  <c r="G32" i="13"/>
  <c r="I32" i="13"/>
  <c r="K32" i="13"/>
  <c r="M32" i="13"/>
  <c r="O32" i="13"/>
  <c r="Q32" i="13"/>
  <c r="V32" i="13"/>
  <c r="G33" i="13"/>
  <c r="I33" i="13"/>
  <c r="K33" i="13"/>
  <c r="M33" i="13"/>
  <c r="O33" i="13"/>
  <c r="Q33" i="13"/>
  <c r="V33" i="13"/>
  <c r="G35" i="13"/>
  <c r="M35" i="13" s="1"/>
  <c r="I35" i="13"/>
  <c r="K35" i="13"/>
  <c r="O35" i="13"/>
  <c r="Q35" i="13"/>
  <c r="V35" i="13"/>
  <c r="G37" i="13"/>
  <c r="I37" i="13"/>
  <c r="K37" i="13"/>
  <c r="M37" i="13"/>
  <c r="O37" i="13"/>
  <c r="Q37" i="13"/>
  <c r="V37" i="13"/>
  <c r="G38" i="13"/>
  <c r="I38" i="13"/>
  <c r="K38" i="13"/>
  <c r="M38" i="13"/>
  <c r="O38" i="13"/>
  <c r="Q38" i="13"/>
  <c r="V38" i="13"/>
  <c r="G39" i="13"/>
  <c r="I39" i="13"/>
  <c r="K39" i="13"/>
  <c r="M39" i="13"/>
  <c r="O39" i="13"/>
  <c r="Q39" i="13"/>
  <c r="V39" i="13"/>
  <c r="G40" i="13"/>
  <c r="M40" i="13" s="1"/>
  <c r="I40" i="13"/>
  <c r="K40" i="13"/>
  <c r="O40" i="13"/>
  <c r="Q40" i="13"/>
  <c r="V40" i="13"/>
  <c r="G41" i="13"/>
  <c r="I41" i="13"/>
  <c r="K41" i="13"/>
  <c r="M41" i="13"/>
  <c r="O41" i="13"/>
  <c r="Q41" i="13"/>
  <c r="V41" i="13"/>
  <c r="G42" i="13"/>
  <c r="I42" i="13"/>
  <c r="K42" i="13"/>
  <c r="M42" i="13"/>
  <c r="O42" i="13"/>
  <c r="Q42" i="13"/>
  <c r="V42" i="13"/>
  <c r="AE45" i="13"/>
  <c r="G29" i="12"/>
  <c r="BA27" i="12"/>
  <c r="BA25" i="12"/>
  <c r="BA23" i="12"/>
  <c r="BA19" i="12"/>
  <c r="BA14" i="12"/>
  <c r="BA10" i="12"/>
  <c r="G9" i="12"/>
  <c r="M9" i="12" s="1"/>
  <c r="I9" i="12"/>
  <c r="I8" i="12" s="1"/>
  <c r="K9" i="12"/>
  <c r="K8" i="12" s="1"/>
  <c r="O9" i="12"/>
  <c r="O8" i="12" s="1"/>
  <c r="Q9" i="12"/>
  <c r="Q8" i="12" s="1"/>
  <c r="V9" i="12"/>
  <c r="V8" i="12" s="1"/>
  <c r="G11" i="12"/>
  <c r="I11" i="12"/>
  <c r="K11" i="12"/>
  <c r="M11" i="12"/>
  <c r="O11" i="12"/>
  <c r="Q11" i="12"/>
  <c r="V11" i="12"/>
  <c r="G13" i="12"/>
  <c r="I13" i="12"/>
  <c r="K13" i="12"/>
  <c r="M13" i="12"/>
  <c r="O13" i="12"/>
  <c r="Q13" i="12"/>
  <c r="V13" i="12"/>
  <c r="G15" i="12"/>
  <c r="M15" i="12" s="1"/>
  <c r="I15" i="12"/>
  <c r="K15" i="12"/>
  <c r="O15" i="12"/>
  <c r="Q15" i="12"/>
  <c r="V15" i="12"/>
  <c r="G17" i="12"/>
  <c r="G18" i="12"/>
  <c r="I18" i="12"/>
  <c r="I17" i="12" s="1"/>
  <c r="K18" i="12"/>
  <c r="K17" i="12" s="1"/>
  <c r="M18" i="12"/>
  <c r="O18" i="12"/>
  <c r="Q18" i="12"/>
  <c r="Q17" i="12" s="1"/>
  <c r="V18" i="12"/>
  <c r="V17" i="12" s="1"/>
  <c r="G20" i="12"/>
  <c r="I20" i="12"/>
  <c r="K20" i="12"/>
  <c r="M20" i="12"/>
  <c r="O20" i="12"/>
  <c r="Q20" i="12"/>
  <c r="V20" i="12"/>
  <c r="G22" i="12"/>
  <c r="M22" i="12" s="1"/>
  <c r="I22" i="12"/>
  <c r="K22" i="12"/>
  <c r="O22" i="12"/>
  <c r="O17" i="12" s="1"/>
  <c r="Q22" i="12"/>
  <c r="V22" i="12"/>
  <c r="G24" i="12"/>
  <c r="M24" i="12" s="1"/>
  <c r="I24" i="12"/>
  <c r="K24" i="12"/>
  <c r="O24" i="12"/>
  <c r="Q24" i="12"/>
  <c r="V24" i="12"/>
  <c r="G26" i="12"/>
  <c r="I26" i="12"/>
  <c r="K26" i="12"/>
  <c r="M26" i="12"/>
  <c r="O26" i="12"/>
  <c r="Q26" i="12"/>
  <c r="V26" i="12"/>
  <c r="AE29" i="12"/>
  <c r="I20" i="1"/>
  <c r="I19" i="1"/>
  <c r="I18" i="1"/>
  <c r="I17" i="1"/>
  <c r="I16" i="1"/>
  <c r="I149" i="1"/>
  <c r="J148" i="1" s="1"/>
  <c r="AZ124" i="1"/>
  <c r="AZ123" i="1"/>
  <c r="AZ121" i="1"/>
  <c r="AZ120" i="1"/>
  <c r="AZ118" i="1"/>
  <c r="AZ117" i="1"/>
  <c r="AZ115" i="1"/>
  <c r="AZ113" i="1"/>
  <c r="AZ112" i="1"/>
  <c r="AZ111" i="1"/>
  <c r="AZ109" i="1"/>
  <c r="AZ106" i="1"/>
  <c r="AZ104" i="1"/>
  <c r="AZ100" i="1"/>
  <c r="AZ99" i="1"/>
  <c r="AZ97" i="1"/>
  <c r="AZ96" i="1"/>
  <c r="AZ94" i="1"/>
  <c r="AZ93" i="1"/>
  <c r="AZ92" i="1"/>
  <c r="AZ90" i="1"/>
  <c r="AZ89" i="1"/>
  <c r="AZ87" i="1"/>
  <c r="AZ85" i="1"/>
  <c r="AZ84" i="1"/>
  <c r="AZ82" i="1"/>
  <c r="AZ80" i="1"/>
  <c r="AZ79" i="1"/>
  <c r="AZ77" i="1"/>
  <c r="AZ76" i="1"/>
  <c r="AZ74" i="1"/>
  <c r="AZ73" i="1"/>
  <c r="AZ71" i="1"/>
  <c r="AZ69" i="1"/>
  <c r="AZ68" i="1"/>
  <c r="AZ67" i="1"/>
  <c r="AZ66" i="1"/>
  <c r="AZ65" i="1"/>
  <c r="AZ64" i="1"/>
  <c r="AZ61" i="1"/>
  <c r="AZ59" i="1"/>
  <c r="AZ58" i="1"/>
  <c r="AZ56" i="1"/>
  <c r="AZ54" i="1"/>
  <c r="F51" i="1"/>
  <c r="G51" i="1"/>
  <c r="G25" i="1" s="1"/>
  <c r="A25" i="1" s="1"/>
  <c r="A26" i="1" s="1"/>
  <c r="G26" i="1" s="1"/>
  <c r="H49" i="1"/>
  <c r="I49" i="1" s="1"/>
  <c r="H47" i="1"/>
  <c r="I47" i="1" s="1"/>
  <c r="H46" i="1"/>
  <c r="I46" i="1" s="1"/>
  <c r="H45" i="1"/>
  <c r="I45" i="1" s="1"/>
  <c r="H44" i="1"/>
  <c r="I44" i="1" s="1"/>
  <c r="H43" i="1"/>
  <c r="I43" i="1" s="1"/>
  <c r="H42" i="1"/>
  <c r="H41" i="1"/>
  <c r="I41" i="1" s="1"/>
  <c r="H40" i="1"/>
  <c r="I40" i="1" s="1"/>
  <c r="H39" i="1"/>
  <c r="I39" i="1" s="1"/>
  <c r="I51" i="1" s="1"/>
  <c r="J131" i="1" l="1"/>
  <c r="J133" i="1"/>
  <c r="J135" i="1"/>
  <c r="J137" i="1"/>
  <c r="J139" i="1"/>
  <c r="J141" i="1"/>
  <c r="J143" i="1"/>
  <c r="J145" i="1"/>
  <c r="J147" i="1"/>
  <c r="J130" i="1"/>
  <c r="J132" i="1"/>
  <c r="J134" i="1"/>
  <c r="J136" i="1"/>
  <c r="J138" i="1"/>
  <c r="J140" i="1"/>
  <c r="J142" i="1"/>
  <c r="J144" i="1"/>
  <c r="J146" i="1"/>
  <c r="G28" i="1"/>
  <c r="G23" i="1"/>
  <c r="M47" i="16"/>
  <c r="G47" i="16"/>
  <c r="G39" i="16"/>
  <c r="M25" i="16"/>
  <c r="M24" i="16" s="1"/>
  <c r="G19" i="16"/>
  <c r="M17" i="16"/>
  <c r="M12" i="16" s="1"/>
  <c r="AF69" i="16"/>
  <c r="M8" i="15"/>
  <c r="M26" i="15"/>
  <c r="M81" i="15"/>
  <c r="AF94" i="15"/>
  <c r="M79" i="15"/>
  <c r="M78" i="15" s="1"/>
  <c r="M65" i="15"/>
  <c r="M64" i="15" s="1"/>
  <c r="M55" i="15"/>
  <c r="M54" i="15" s="1"/>
  <c r="M46" i="15"/>
  <c r="M45" i="15" s="1"/>
  <c r="M34" i="15"/>
  <c r="G8" i="15"/>
  <c r="M8" i="14"/>
  <c r="M38" i="14"/>
  <c r="M28" i="13"/>
  <c r="M27" i="13" s="1"/>
  <c r="AF45" i="13"/>
  <c r="M8" i="12"/>
  <c r="M17" i="12"/>
  <c r="G8" i="12"/>
  <c r="AF29" i="12"/>
  <c r="J49" i="1"/>
  <c r="J45" i="1"/>
  <c r="J39" i="1"/>
  <c r="J51" i="1" s="1"/>
  <c r="J48" i="1"/>
  <c r="J50" i="1"/>
  <c r="J46" i="1"/>
  <c r="J40" i="1"/>
  <c r="J43" i="1"/>
  <c r="J41" i="1"/>
  <c r="J44" i="1"/>
  <c r="J47" i="1"/>
  <c r="H51" i="1"/>
  <c r="I21" i="1"/>
  <c r="J28" i="1"/>
  <c r="J26" i="1"/>
  <c r="G38" i="1"/>
  <c r="F38" i="1"/>
  <c r="J23" i="1"/>
  <c r="J24" i="1"/>
  <c r="J25" i="1"/>
  <c r="J27" i="1"/>
  <c r="E24" i="1"/>
  <c r="E26" i="1"/>
  <c r="J149" i="1" l="1"/>
  <c r="A23" i="1"/>
  <c r="A24" i="1" s="1"/>
  <c r="G24" i="1" s="1"/>
  <c r="A27" i="1" s="1"/>
  <c r="A29" i="1" s="1"/>
  <c r="G29" i="1" s="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<sst xmlns="http://schemas.openxmlformats.org/spreadsheetml/2006/main" count="1510" uniqueCount="448">
  <si>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</si>
  <si>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</si>
  <si>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</si>
  <si>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</si>
  <si>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</si>
  <si>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</si>
  <si>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</si>
  <si>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</si>
  <si>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</si>
  <si>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</si>
  <si>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</si>
  <si>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</si>
  <si>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</si>
  <si>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</si>
  <si>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</si>
  <si>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</si>
  <si>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</si>
  <si>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</si>
  <si>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</si>
  <si>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</si>
  <si>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</si>
  <si>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</si>
  <si>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</si>
  <si>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</si>
  <si>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</si>
  <si>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</si>
  <si>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</si>
  <si>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</si>
  <si>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</si>
  <si>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</si>
  <si>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</si>
  <si>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</si>
  <si>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</si>
  <si>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</si>
  <si>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</si>
  <si>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</si>
  <si>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</si>
  <si>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</si>
  <si>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</si>
  <si>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</si>
  <si>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</si>
  <si>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</si>
  <si>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</si>
  <si>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050160</t>
  </si>
  <si>
    <t>Demolice a odstranění objektů bývalého hotelu Velen</t>
  </si>
  <si>
    <t>MĚSTO BOSKOVICE</t>
  </si>
  <si>
    <t>Masarykovo náměstí 4/2</t>
  </si>
  <si>
    <t>Boskovice-Boskovice</t>
  </si>
  <si>
    <t>68001</t>
  </si>
  <si>
    <t>00279978</t>
  </si>
  <si>
    <t>CZ00279978</t>
  </si>
  <si>
    <t>Ing. Milan Hylš</t>
  </si>
  <si>
    <t>Bílkova 2390/70</t>
  </si>
  <si>
    <t>44985096</t>
  </si>
  <si>
    <t>CZ7104213776</t>
  </si>
  <si>
    <t>Stavba</t>
  </si>
  <si>
    <t>Ostatní a vedlejší náklady</t>
  </si>
  <si>
    <t>00</t>
  </si>
  <si>
    <t>Vedlejší a ostatní náklady</t>
  </si>
  <si>
    <t>Stavební objekt</t>
  </si>
  <si>
    <t>01</t>
  </si>
  <si>
    <t>Velen – vstupní část objektu</t>
  </si>
  <si>
    <t>Velen – vstupní část objektu - demolice a odstranění</t>
  </si>
  <si>
    <t>02</t>
  </si>
  <si>
    <t>Velen – ubytovací část</t>
  </si>
  <si>
    <t>Velen – ubytovací část - demolice a odstranění</t>
  </si>
  <si>
    <t>03</t>
  </si>
  <si>
    <t>Velen – komunikace, zpevněné plochy, přípojky a drobné venkovní stavby</t>
  </si>
  <si>
    <t>Velen – komunikace, zpevněné plochy, přípojky a drobné venkovní stavby - demolice a odstranění</t>
  </si>
  <si>
    <t>04</t>
  </si>
  <si>
    <t>Velen – stavba zpevněné plochy a přístupového chodníku</t>
  </si>
  <si>
    <t>Stavba zpevněné plochy a přístupového chodníku</t>
  </si>
  <si>
    <t>Celkem za stavbu</t>
  </si>
  <si>
    <t>CZK</t>
  </si>
  <si>
    <t>#POPS</t>
  </si>
  <si>
    <t>Popis stavby: 050160 - Demolice a odstranění objektů bývalého hotelu Velen</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</si>
  <si>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</si>
  <si>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</si>
  <si>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</si>
  <si>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</si>
  <si>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</si>
  <si>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</si>
  <si>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</si>
  <si>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</si>
  <si>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</si>
  <si>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</si>
  <si>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</si>
  <si>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</si>
  <si>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</si>
  <si>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</si>
  <si>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</si>
  <si>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</si>
  <si>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</si>
  <si>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</si>
  <si>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</si>
  <si>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</si>
  <si>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</si>
  <si>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</si>
  <si>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</si>
  <si>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</si>
  <si>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</si>
  <si>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</si>
  <si>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</si>
  <si>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</si>
  <si>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</si>
  <si>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</si>
  <si>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</si>
  <si>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</si>
  <si>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</si>
  <si>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</si>
  <si>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</si>
  <si>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</si>
  <si>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</si>
  <si>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</si>
  <si>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</si>
  <si>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</si>
  <si>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</si>
  <si>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</si>
  <si>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</si>
  <si>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</si>
  <si>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</si>
  <si>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</si>
  <si>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11</t>
  </si>
  <si>
    <t>Přípravné a přidružené práce</t>
  </si>
  <si>
    <t>12</t>
  </si>
  <si>
    <t>Odkopávky a prokopávky</t>
  </si>
  <si>
    <t>13</t>
  </si>
  <si>
    <t>Hloubené vykopávky</t>
  </si>
  <si>
    <t>16</t>
  </si>
  <si>
    <t>Přemístění výkopku</t>
  </si>
  <si>
    <t>17</t>
  </si>
  <si>
    <t>Konstrukce ze zemin</t>
  </si>
  <si>
    <t>18</t>
  </si>
  <si>
    <t>Povrchové úpravy terénu</t>
  </si>
  <si>
    <t>56</t>
  </si>
  <si>
    <t>Podkladní vrstvy komunikací a zpevněných ploch</t>
  </si>
  <si>
    <t>59</t>
  </si>
  <si>
    <t>Dlažby a předlažby komunikací</t>
  </si>
  <si>
    <t>89</t>
  </si>
  <si>
    <t>Ostatní konstrukce na trubním vedení</t>
  </si>
  <si>
    <t>91</t>
  </si>
  <si>
    <t>Doplňující práce na komunikaci</t>
  </si>
  <si>
    <t>96</t>
  </si>
  <si>
    <t>Bourání konstrukcí</t>
  </si>
  <si>
    <t>98</t>
  </si>
  <si>
    <t>Demolice</t>
  </si>
  <si>
    <t>99</t>
  </si>
  <si>
    <t>Staveništní přesun hmot</t>
  </si>
  <si>
    <t>767</t>
  </si>
  <si>
    <t>Konstrukce zámečnické</t>
  </si>
  <si>
    <t>M21</t>
  </si>
  <si>
    <t>Elektromontáže</t>
  </si>
  <si>
    <t>M22</t>
  </si>
  <si>
    <t>Montáž sdělovací a zabezp. techniky</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</si>
  <si>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</si>
  <si>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</si>
  <si>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</si>
  <si>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</si>
  <si>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</si>
  <si>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</si>
  <si>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</si>
  <si>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</si>
  <si>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</si>
  <si>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</si>
  <si>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</si>
  <si>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</si>
  <si>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</si>
  <si>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</si>
  <si>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</si>
  <si>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</si>
  <si>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</si>
  <si>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</si>
  <si>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</si>
  <si>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</si>
  <si>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</si>
  <si>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</si>
  <si>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</si>
  <si>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</si>
  <si>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</si>
  <si>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</si>
  <si>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</si>
  <si>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</si>
  <si>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</si>
  <si>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</si>
  <si>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</si>
  <si>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</si>
  <si>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</si>
  <si>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</si>
  <si>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005111021R</t>
  </si>
  <si>
    <t>Vytyčení inženýrských sítí</t>
  </si>
  <si>
    <t>Soubor</t>
  </si>
  <si>
    <t>RTS 21/ I</t>
  </si>
  <si>
    <t>Indiv</t>
  </si>
  <si>
    <t>VRN</t>
  </si>
  <si>
    <t>POL99_2</t>
  </si>
  <si>
    <t>Zaměření a vytýčení stávajících inženýrských sítí v místě stavby z hlediska jejich ochrany při provádění stavby.</t>
  </si>
  <si>
    <t>POP</t>
  </si>
  <si>
    <t>005121 R</t>
  </si>
  <si>
    <t>Zařízení staveniště</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</si>
  <si>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</si>
  <si>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</si>
  <si>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</si>
  <si>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</si>
  <si>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</si>
  <si>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</si>
  <si>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</si>
  <si>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</si>
  <si>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</si>
  <si>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</si>
  <si>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</si>
  <si>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005211010R</t>
  </si>
  <si>
    <t>Předání a převzetí staveniště</t>
  </si>
  <si>
    <t>Náklady spojené s účastí zhotovitele na předání a převzetí staveniště.</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</si>
  <si>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</si>
  <si>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</si>
  <si>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</si>
  <si>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</si>
  <si>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</si>
  <si>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</si>
  <si>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00524 R</t>
  </si>
  <si>
    <t>Předání a převzetí díla</t>
  </si>
  <si>
    <t>Náklady zhotovitele, které vzniknou v souvislosti s povinnostmi zhotovitele při předání a převzetí díla.</t>
  </si>
  <si>
    <t>SUM</t>
  </si>
  <si>
    <t>END</t>
  </si>
  <si>
    <t>Položkový soupis prací a dodávek</t>
  </si>
  <si>
    <t>981011412R00</t>
  </si>
  <si>
    <t>Demolice budov prováděné postupným rozebíráním z cihel, kamene, smíšeného a hrázděného zdiva, tvárnic na maltu cementovou nebo z betonu prostého, s podílem konstrukcí přes 10 do 15 %</t>
  </si>
  <si>
    <t>m3</t>
  </si>
  <si>
    <t>800-6</t>
  </si>
  <si>
    <t>Práce</t>
  </si>
  <si>
    <t>POL1_1</t>
  </si>
  <si>
    <t>Budovy výšky do 35 m.</t>
  </si>
  <si>
    <t xml:space="preserve">50% : </t>
  </si>
  <si>
    <t>VV</t>
  </si>
  <si>
    <t>1np : 1333,38*4,8*0,5</t>
  </si>
  <si>
    <t>981014712R00</t>
  </si>
  <si>
    <t>Demolice budov pomocí těžké mechanizace z monolitického nebo montovaného železobetonu včetně výplňového zdiva, s podílem konstrukcí přes 10 do 15 %</t>
  </si>
  <si>
    <t>výšky do 35 m,</t>
  </si>
  <si>
    <t>SPI</t>
  </si>
  <si>
    <t>981512113R00</t>
  </si>
  <si>
    <t>Demolice konstrukcí objektů jiným způsobem, z betonu prostého nebo kamenného zdiva na maltu cementovou</t>
  </si>
  <si>
    <t>POL1_</t>
  </si>
  <si>
    <t>podlaha P1 : 1333,38*0,25</t>
  </si>
  <si>
    <t>základy : (68,1*2+12,1*2-0,6*4)*1,45*0,6+1*1*1,45*24+(9+6*3+2,5+3,8+7,5+2,5)*0,5*0,8</t>
  </si>
  <si>
    <t>terasa : 188*0,3</t>
  </si>
  <si>
    <t>998981123R00</t>
  </si>
  <si>
    <t>Přesun hmot pro demolice obj. postup. rozebíráním postupným rozebíráním, výšky do 21 m</t>
  </si>
  <si>
    <t>t</t>
  </si>
  <si>
    <t>Přesun hmot</t>
  </si>
  <si>
    <t>POL7_</t>
  </si>
  <si>
    <t>(JKSO 801 až 803, 811 až 815) bez omezení</t>
  </si>
  <si>
    <t>998982123R00</t>
  </si>
  <si>
    <t>Přesun hmot pro demolice objektů jiným způsobem jiným způsobem, výšky do 21 m</t>
  </si>
  <si>
    <t>979096205R00</t>
  </si>
  <si>
    <t>Drcení a třídění stavební suti plnění mobilní drticí jednotky stavební sutí</t>
  </si>
  <si>
    <t>Přesun suti</t>
  </si>
  <si>
    <t>POL8_</t>
  </si>
  <si>
    <t>S vodorovným přemístěním do 20 m.</t>
  </si>
  <si>
    <t>979096211R00</t>
  </si>
  <si>
    <t>Drcení a třídění stavební suti drcení drticí jednotkou</t>
  </si>
  <si>
    <t>Včetně dovozu a odvozu drticí jednotky.</t>
  </si>
  <si>
    <t>979096221R00</t>
  </si>
  <si>
    <t>Drcení a třídění stavební suti třídění třidicí jednotkou</t>
  </si>
  <si>
    <t>979083111R00</t>
  </si>
  <si>
    <t>Vodorovné přemístění suti do 100 m</t>
  </si>
  <si>
    <t>včetně naložení na dopravní prostředek a složení,</t>
  </si>
  <si>
    <t>979083116R00</t>
  </si>
  <si>
    <t>Vodorovné přemístění suti přes 4000 m do 5000 m</t>
  </si>
  <si>
    <t>979990107R00</t>
  </si>
  <si>
    <t>Poplatek za skládku směs betonu,cihel a dřeva, skupina 17 01 01, 17 01 02 a 17 02 01 z Katalogu odpadů</t>
  </si>
  <si>
    <t>801-3</t>
  </si>
  <si>
    <t>979990121R00</t>
  </si>
  <si>
    <t>Poplatek za skládku asfaltové pásy, skupina 17 03 02 z Katalogu odpadů</t>
  </si>
  <si>
    <t>979990143R00</t>
  </si>
  <si>
    <t>Poplatek za skládku polystyren, skupina 17 06 04 z Katalogu odpadů</t>
  </si>
  <si>
    <t>979990144R00</t>
  </si>
  <si>
    <t>Poplatek za skládku minerální vata, skupina 17 06 04 z Katalogu odpadů</t>
  </si>
  <si>
    <t>979990191R00</t>
  </si>
  <si>
    <t>Poplatek za skládku plastové výrobky, skupina 17 02 03 z Katalogu odpadů</t>
  </si>
  <si>
    <t>979093111R00</t>
  </si>
  <si>
    <t>Uložení suti na skládku bez zhutnění</t>
  </si>
  <si>
    <t>s hrubým urovnáním,</t>
  </si>
  <si>
    <t>981011414R00</t>
  </si>
  <si>
    <t>Demolice budov prováděné postupným rozebíráním z cihel, kamene, smíšeného a hrázděného zdiva, tvárnic na maltu cementovou nebo z betonu prostého, s podílem konstrukcí přes 20 do 25 %</t>
  </si>
  <si>
    <t>Začátek provozního součtu</t>
  </si>
  <si>
    <t xml:space="preserve">  1np : 371,3*2,78</t>
  </si>
  <si>
    <t xml:space="preserve">  2np : (16,85*18,65+2,4*1,5)*2,84</t>
  </si>
  <si>
    <t xml:space="preserve">  3np : (16,85*18,65+2,4*1,5)*2,84</t>
  </si>
  <si>
    <t xml:space="preserve">  4np : (16,85*18,65+2,4*1,5)*3,21</t>
  </si>
  <si>
    <t xml:space="preserve">  5np : 1,7*3,5*3+3,4*1,5*2,4</t>
  </si>
  <si>
    <t>Konec provozního součtu</t>
  </si>
  <si>
    <t>50% : 3888,01273*0,5</t>
  </si>
  <si>
    <t>981014714R00</t>
  </si>
  <si>
    <t>Demolice budov pomocí těžké mechanizace z monolitického nebo montovaného železobetonu včetně výplňového zdiva, s podílem konstrukcí přes 20 do 25 %</t>
  </si>
  <si>
    <t>podlaha P1 : 0,15*372,47</t>
  </si>
  <si>
    <t>základy : (18,2*2+14,85*2-0,6*4+16,35*2+6,55*2-0,6*4-3)*0,6*0,75+(14,05*4)*0,6*0,4</t>
  </si>
  <si>
    <t>113106231R00</t>
  </si>
  <si>
    <t>Rozebrání vozovek a ploch s jakoukoliv výplní spár _x000D_
 v jakékoliv ploše, ze zámkové dlažky, kladených do lože z kameniva</t>
  </si>
  <si>
    <t>m2</t>
  </si>
  <si>
    <t>822-1</t>
  </si>
  <si>
    <t>s přemístěním hmot na skládku na vzdálenost do 3 m nebo s naložením na dopravní prostředek</t>
  </si>
  <si>
    <t>dlažba za objektem : 672,8</t>
  </si>
  <si>
    <t>dlažba před objektem : 416,4</t>
  </si>
  <si>
    <t>113107615R00</t>
  </si>
  <si>
    <t>Odstranění podkladů nebo krytů z kameniva hrubého drceného, v ploše jednotlivě nad 50 m2, tloušťka vrstvy 150 mm</t>
  </si>
  <si>
    <t>asfaltová komunikace : 393,2</t>
  </si>
  <si>
    <t>113107640R00</t>
  </si>
  <si>
    <t>Odstranění podkladů nebo krytů z kameniva hrubého drceného, v ploše jednotlivě nad 50 m2, tloušťka vrstvy 400 mm</t>
  </si>
  <si>
    <t>113108412R00</t>
  </si>
  <si>
    <t>Odstranění podkladů nebo krytů živičných, v ploše jednotlivě nad 50 m2, tloušťka vrstvy 120 mm</t>
  </si>
  <si>
    <t>113111212R00</t>
  </si>
  <si>
    <t>Odstranění podkladů nebo krytů z kameniva zpevněného cementem, v ploše jednotlivě nad 50 m2, tloušťka vrstvy 120 mm</t>
  </si>
  <si>
    <t>113201111R00</t>
  </si>
  <si>
    <t>Vytrhání obrub chodníkových ležatých</t>
  </si>
  <si>
    <t>m</t>
  </si>
  <si>
    <t>s vybouráním lože, s přemístěním hmot na skládku na vzdálenost do 3 m nebo naložením na dopravní prostředek</t>
  </si>
  <si>
    <t>113202111R00</t>
  </si>
  <si>
    <t>Vytrhání obrub z krajníků nebo obrubníků stojatých</t>
  </si>
  <si>
    <t>130001101R00</t>
  </si>
  <si>
    <t>Příplatek k cenám za ztížené vykopávky v horninách jakékoliv třídy</t>
  </si>
  <si>
    <t>800-1</t>
  </si>
  <si>
    <t>Příplatek k cenám hloubených vykopávek za ztížení vykopávky v blízkosti podzemního vedení nebo výbušnin pro jakoukoliv třídu horniny.</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</si>
  <si>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</si>
  <si>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</si>
  <si>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</si>
  <si>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zrušení vodvodní přípojky : 4*0,6*1,5</t>
  </si>
  <si>
    <t>zrušení plynovodní přípojky : 52*0,6*1,2</t>
  </si>
  <si>
    <t>zrušení kanalizační přípojky : 46*0,6*2</t>
  </si>
  <si>
    <t>132201119R00</t>
  </si>
  <si>
    <t xml:space="preserve">Hloubení rýh šířky do 60 cm příplatek za lepivost, v hornině 3,  </t>
  </si>
  <si>
    <t>161101101R00</t>
  </si>
  <si>
    <t>Svislé přemístění výkopku z horniny 1 až 4, při hloubce výkopu přes 1 do 2,5 m</t>
  </si>
  <si>
    <t>bez naložení do dopravní nádoby, ale s vyprázdněním dopravní nádoby na hromadu nebo na dopravní prostředek,</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</si>
  <si>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</si>
  <si>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</si>
  <si>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</si>
  <si>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</si>
  <si>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89-01</t>
  </si>
  <si>
    <t>Zaslepení kanalizační přípojky v revizní šachtě</t>
  </si>
  <si>
    <t>kus</t>
  </si>
  <si>
    <t>Vlastní</t>
  </si>
  <si>
    <t>966067111R00</t>
  </si>
  <si>
    <t>Rozebrání plotu tyčového laťového prkenného, drátěného, plechového</t>
  </si>
  <si>
    <t>801-5</t>
  </si>
  <si>
    <t>demontáž oplocení : 17+74+15+85</t>
  </si>
  <si>
    <t>969011131R00</t>
  </si>
  <si>
    <t>Vybourání vodovodního, plynového a podobného vedení DN do 125 mm</t>
  </si>
  <si>
    <t>včetně pomocného lešení o výšce podlahy do 1900 mm a pro zatížení do 1,5 kPa  (150 kg/m2),</t>
  </si>
  <si>
    <t>zrušení vodvodní přípojky : 4</t>
  </si>
  <si>
    <t>zrušení plynovodní přípojky : 52</t>
  </si>
  <si>
    <t>969021131R00</t>
  </si>
  <si>
    <t>Vybourání kanalizačního potrubí DN do 300 mm</t>
  </si>
  <si>
    <t>zrušení kanalizační přípojky : 46</t>
  </si>
  <si>
    <t>98-01</t>
  </si>
  <si>
    <t>Demolice kamenné zídky tvořící opěrnou stěnu, včetně podzemní části, odvozu a likvidace suti</t>
  </si>
  <si>
    <t>98-02</t>
  </si>
  <si>
    <t>Demolice přístřešků na kontejnery a popelnice, včetně podzemní části, odvozu a likvidace suti</t>
  </si>
  <si>
    <t>98-03</t>
  </si>
  <si>
    <t>Demolice zděnné zídky v rohu oplocení, opěrných zdí a stěn rampy, včetně podzemní části, odvozu a likvidace suti</t>
  </si>
  <si>
    <t>kpl</t>
  </si>
  <si>
    <t>98-04</t>
  </si>
  <si>
    <t>Demolice zděných pilířů vjezdové brány, včetně podzemní části, odvozu a likvidace suti</t>
  </si>
  <si>
    <t>767920840R00</t>
  </si>
  <si>
    <t>Demontáž vrat a vrátek k oplocení o ploše jednotlivě přes 6 do 10 m2</t>
  </si>
  <si>
    <t>800-767</t>
  </si>
  <si>
    <t>brána : 1</t>
  </si>
  <si>
    <t>M21-01</t>
  </si>
  <si>
    <t>Zrušení přípojky nadzemního vedení NN</t>
  </si>
  <si>
    <t>M21-02</t>
  </si>
  <si>
    <t>Rozpojení stávající kabelové přípojky NN, odstranění, ekologická likvidace, vč. zemních prací</t>
  </si>
  <si>
    <t>M22-01</t>
  </si>
  <si>
    <t>Zrušení přípojky slaboproud (závěsný kabel, vč. sloupů)</t>
  </si>
  <si>
    <t>2*24</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</si>
  <si>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</si>
  <si>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</si>
  <si>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</si>
  <si>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</si>
  <si>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</si>
  <si>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</si>
  <si>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</si>
  <si>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</si>
  <si>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</si>
  <si>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122202202R00</t>
  </si>
  <si>
    <t>Odkopávky a prokopávky pro silnice v hornině 3 přes 100 do 1 000 m3</t>
  </si>
  <si>
    <t>s přemístěním výkopku v příčných profilech na vzdálenost do 15 m nebo s naložením na dopravní prostředek.</t>
  </si>
  <si>
    <t>srovnání terénu : 3000*0,15</t>
  </si>
  <si>
    <t>162301101R00</t>
  </si>
  <si>
    <t>Vodorovné přemístění výkopku z horniny 1 až 4, na vzdálenost přes 50  do 500 m</t>
  </si>
  <si>
    <t>po suchu, bez naložení výkopku, avšak se složením bez rozhrnutí, zpáteční cesta vozidla.</t>
  </si>
  <si>
    <t>parkoviště : 6748*0,25</t>
  </si>
  <si>
    <t>167101102R00</t>
  </si>
  <si>
    <t>Nakládání, skládání, překládání neulehlého výkopku nakládání výkopku_x000D_
 přes 100 m3, z horniny 1 až 4</t>
  </si>
  <si>
    <t>171101105R00</t>
  </si>
  <si>
    <t>Uložení sypaniny do násypů zhutněných s uzavřením povrchu násypu z hornin soudržných s předepsanou mírou zhutnění v procentech výsledků zkoušek Proctor-Standard							_x000D_
							_x000D_
 na 103 % PS</t>
  </si>
  <si>
    <t>s rozprostřením sypaniny ve vrstvách a s hrubým urovnáním,</t>
  </si>
  <si>
    <t>180402111R00</t>
  </si>
  <si>
    <t>Založení trávníku parkový trávník, výsevem, v rovině nebo na svahu do 1:5</t>
  </si>
  <si>
    <t>823-1</t>
  </si>
  <si>
    <t>na půdě předem připravené s pokosením, naložením, odvozem odpadu do 20 km a se složením,</t>
  </si>
  <si>
    <t>ohumusování : 1820</t>
  </si>
  <si>
    <t>181101102R00</t>
  </si>
  <si>
    <t>Úprava pláně v zářezech v hornině 1 až 4, se zhutněním</t>
  </si>
  <si>
    <t>vyrovnáním výškových rozdílů, ploch vodorovných a ploch do sklonu 1 : 5.</t>
  </si>
  <si>
    <t>parkoviště : 6748</t>
  </si>
  <si>
    <t>chodník : 62,7</t>
  </si>
  <si>
    <t>181301102R00</t>
  </si>
  <si>
    <t>Rozprostření a urovnání ornice v rovině v souvislé ploše do 500 m2, tloušťka vrstvy přes 100 do 150 mm</t>
  </si>
  <si>
    <t>s případným nutným přemístěním hromad nebo dočasných skládek na místo potřeby ze vzdálenosti do 30 m, v rovině nebo ve svahu do 1 : 5,</t>
  </si>
  <si>
    <t>00572400R</t>
  </si>
  <si>
    <t>směs travní parková, pro běžnou zátěž</t>
  </si>
  <si>
    <t>kg</t>
  </si>
  <si>
    <t>SPCM</t>
  </si>
  <si>
    <t>Specifikace</t>
  </si>
  <si>
    <t>POL3_</t>
  </si>
  <si>
    <t>ohumusování : 1820*0,03</t>
  </si>
  <si>
    <t>10364200R</t>
  </si>
  <si>
    <t>ornice pro pozemkové úpravy</t>
  </si>
  <si>
    <t>ohumusování : 1820*0,15</t>
  </si>
  <si>
    <t>564571111R00</t>
  </si>
  <si>
    <t>Zřízení podkladu nebo podsypu ze sypaniny tloušťka po zhutnění 250 mm</t>
  </si>
  <si>
    <t>s rozprostřením, vlhčením a zhutněním</t>
  </si>
  <si>
    <t>564811111R00</t>
  </si>
  <si>
    <t>Podklad ze štěrkodrti s rozprostřením a zhutněním frakce 0-32 mm, tloušťka po zhutnění 50 mm</t>
  </si>
  <si>
    <t>564831111RT2</t>
  </si>
  <si>
    <t>Podklad ze štěrkodrti s rozprostřením a zhutněním frakce 0-32 mm, tloušťka po zhutnění 100 mm</t>
  </si>
  <si>
    <t>596291111R00</t>
  </si>
  <si>
    <t>Řezání zámkové dlažby tloušťky 60 mm</t>
  </si>
  <si>
    <t>chodník : 31,16*2+2</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</si>
  <si>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</si>
  <si>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</si>
  <si>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</si>
  <si>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59245601R</t>
  </si>
  <si>
    <t>dlažba betonová jednovrstvá; čtverec; šedá; l = 500 mm; š = 500 mm; tl. 50,0 mm</t>
  </si>
  <si>
    <t>chodník : 62,7*1,05</t>
  </si>
  <si>
    <t>917862111R00</t>
  </si>
  <si>
    <t>Osazení silničního nebo chodníkového betonového obrubníku stojatého, s boční opěrou z betonu prostého, do lože z betonu prostého C 12/15</t>
  </si>
  <si>
    <t>S dodáním hmot pro lože tl. 80-100 mm.</t>
  </si>
  <si>
    <t>chodník : (31,16*2+2)</t>
  </si>
  <si>
    <t>doplnění v místě vjezdů : 19,6</t>
  </si>
  <si>
    <t>59217421R</t>
  </si>
  <si>
    <t>obrubník chodníkový materiál beton; l = 1000,0 mm; š = 100,0 mm; h = 250,0 mm; barva šedá</t>
  </si>
  <si>
    <t>chodník : (31,16*2+2)*1,01</t>
  </si>
  <si>
    <t>doplnění v místě vjezdů : 19,6*1,01</t>
  </si>
  <si>
    <t>998222011R00</t>
  </si>
  <si>
    <t>Přesun hmot pozemních komunikací, kryt z kameniva jakékoliv délky objektu</t>
  </si>
  <si>
    <t>vodorovně do 200 m</t>
  </si>
  <si>
    <t>998223011R00</t>
  </si>
  <si>
    <t>Přesun hmot pozemních komunikací, kryt dlážděný jakékoliv délky objektu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</si>
</sst>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4" fontId="20" fillId="0" borderId="0" xfId="0" quotePrefix="1"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1" fillId="0" borderId="0" xfId="0"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tabSelected="1" workbookViewId="0">
      <selection activeCell="A2" sqref="A2:G2"/>
    </sheetView>
  </sheetViews>
  <sheetFormatPr defaultRowHeight="13.2" x14ac:dyDescent="0.25"/>
  <sheetData>
    <row r="1" spans="1:7" x14ac:dyDescent="0.25">
      <c r="A1" s="21" t="s">
        <v>38</v>
      </c>
    </row>
    <row r="2" spans="1:7" ht="57.75" customHeight="1" x14ac:dyDescent="0.25">
      <c r="A2" s="72" t="s">
        <v>39</v>
      </c>
      <c r="B2" s="72"/>
      <c r="C2" s="72"/>
      <c r="D2" s="72"/>
      <c r="E2" s="72"/>
      <c r="F2" s="72"/>
      <c r="G2" s="72"/>
    </row>
  </sheetData>
  <sheetProtection algorithmName="SHA-512" hashValue="5cWtIwgJEyjxQ4DSXrweBoQFdJtNPfMCo0w6jiOyCSwC2CflwZeRF2sR4OCLZTZZgjr0VBGkK8ua3aDRBTKMqQ==" saltValue="K5iYfkkS2Y48yCQHHbXdY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52"/>
  <sheetViews>
    <sheetView showGridLines="0" topLeftCell="B24"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6" t="s">
        <v>36</v>
      </c>
      <c r="B1" s="73" t="s">
        <v>41</v>
      </c>
      <c r="C1" s="74"/>
      <c r="D1" s="74"/>
      <c r="E1" s="74"/>
      <c r="F1" s="74"/>
      <c r="G1" s="74"/>
      <c r="H1" s="74"/>
      <c r="I1" s="74"/>
      <c r="J1" s="75"/>
    </row>
    <row r="2" spans="1:15" ht="36" customHeight="1" x14ac:dyDescent="0.25">
      <c r="A2" s="2"/>
      <c r="B2" s="104" t="s">
        <v>22</v>
      </c>
      <c r="C2" s="105"/>
      <c r="D2" s="106" t="s">
        <v>43</v>
      </c>
      <c r="E2" s="107" t="s">
        <v>44</v>
      </c>
      <c r="F2" s="108"/>
      <c r="G2" s="108"/>
      <c r="H2" s="108"/>
      <c r="I2" s="108"/>
      <c r="J2" s="109"/>
      <c r="O2" s="1"/>
    </row>
    <row r="3" spans="1:15" ht="27" hidden="1" customHeight="1" x14ac:dyDescent="0.25">
      <c r="A3" s="2"/>
      <c r="B3" s="110"/>
      <c r="C3" s="105"/>
      <c r="D3" s="111"/>
      <c r="E3" s="112"/>
      <c r="F3" s="113"/>
      <c r="G3" s="113"/>
      <c r="H3" s="113"/>
      <c r="I3" s="113"/>
      <c r="J3" s="114"/>
    </row>
    <row r="4" spans="1:15" ht="23.25" customHeight="1" x14ac:dyDescent="0.25">
      <c r="A4" s="2"/>
      <c r="B4" s="115"/>
      <c r="C4" s="116"/>
      <c r="D4" s="117"/>
      <c r="E4" s="118"/>
      <c r="F4" s="118"/>
      <c r="G4" s="118"/>
      <c r="H4" s="118"/>
      <c r="I4" s="118"/>
      <c r="J4" s="119"/>
    </row>
    <row r="5" spans="1:15" ht="24" customHeight="1" x14ac:dyDescent="0.25">
      <c r="A5" s="2"/>
      <c r="B5" s="30" t="s">
        <v>42</v>
      </c>
      <c r="D5" s="120" t="s">
        <v>45</v>
      </c>
      <c r="E5" s="87"/>
      <c r="F5" s="87"/>
      <c r="G5" s="87"/>
      <c r="H5" s="18" t="s">
        <v>40</v>
      </c>
      <c r="I5" s="124" t="s">
        <v>49</v>
      </c>
      <c r="J5" s="8"/>
    </row>
    <row r="6" spans="1:15" ht="15.75" customHeight="1" x14ac:dyDescent="0.25">
      <c r="A6" s="2"/>
      <c r="B6" s="27"/>
      <c r="C6" s="52"/>
      <c r="D6" s="121" t="s">
        <v>46</v>
      </c>
      <c r="E6" s="88"/>
      <c r="F6" s="88"/>
      <c r="G6" s="88"/>
      <c r="H6" s="18" t="s">
        <v>34</v>
      </c>
      <c r="I6" s="124" t="s">
        <v>50</v>
      </c>
      <c r="J6" s="8"/>
    </row>
    <row r="7" spans="1:15" ht="15.75" customHeight="1" x14ac:dyDescent="0.25">
      <c r="A7" s="2"/>
      <c r="B7" s="28"/>
      <c r="C7" s="53"/>
      <c r="D7" s="123" t="s">
        <v>48</v>
      </c>
      <c r="E7" s="122" t="s">
        <v>47</v>
      </c>
      <c r="F7" s="89"/>
      <c r="G7" s="89"/>
      <c r="H7" s="23"/>
      <c r="I7" s="22"/>
      <c r="J7" s="33"/>
    </row>
    <row r="8" spans="1:15" ht="24" hidden="1" customHeight="1" x14ac:dyDescent="0.25">
      <c r="A8" s="2"/>
      <c r="B8" s="30" t="s">
        <v>20</v>
      </c>
      <c r="D8" s="125" t="s">
        <v>51</v>
      </c>
      <c r="H8" s="18" t="s">
        <v>40</v>
      </c>
      <c r="I8" s="124" t="s">
        <v>53</v>
      </c>
      <c r="J8" s="8"/>
    </row>
    <row r="9" spans="1:15" ht="15.75" hidden="1" customHeight="1" x14ac:dyDescent="0.25">
      <c r="A9" s="2"/>
      <c r="B9" s="2"/>
      <c r="D9" s="125" t="s">
        <v>52</v>
      </c>
      <c r="H9" s="18" t="s">
        <v>34</v>
      </c>
      <c r="I9" s="124" t="s">
        <v>54</v>
      </c>
      <c r="J9" s="8"/>
    </row>
    <row r="10" spans="1:15" ht="15.75" hidden="1" customHeight="1" x14ac:dyDescent="0.25">
      <c r="A10" s="2"/>
      <c r="B10" s="34"/>
      <c r="C10" s="53"/>
      <c r="D10" s="123" t="s">
        <v>48</v>
      </c>
      <c r="E10" s="126" t="s">
        <v>47</v>
      </c>
      <c r="F10" s="23"/>
      <c r="G10" s="14"/>
      <c r="H10" s="14"/>
      <c r="I10" s="35"/>
      <c r="J10" s="33"/>
    </row>
    <row r="11" spans="1:15" ht="24" customHeight="1" x14ac:dyDescent="0.25">
      <c r="A11" s="2"/>
      <c r="B11" s="30" t="s">
        <v>19</v>
      </c>
      <c r="D11" s="127"/>
      <c r="E11" s="127"/>
      <c r="F11" s="127"/>
      <c r="G11" s="127"/>
      <c r="H11" s="18" t="s">
        <v>40</v>
      </c>
      <c r="I11" s="132"/>
      <c r="J11" s="8"/>
    </row>
    <row r="12" spans="1:15" ht="15.75" customHeight="1" x14ac:dyDescent="0.25">
      <c r="A12" s="2"/>
      <c r="B12" s="27"/>
      <c r="C12" s="52"/>
      <c r="D12" s="128"/>
      <c r="E12" s="128"/>
      <c r="F12" s="128"/>
      <c r="G12" s="128"/>
      <c r="H12" s="18" t="s">
        <v>34</v>
      </c>
      <c r="I12" s="132"/>
      <c r="J12" s="8"/>
    </row>
    <row r="13" spans="1:15" ht="15.75" customHeight="1" x14ac:dyDescent="0.25">
      <c r="A13" s="2"/>
      <c r="B13" s="28"/>
      <c r="C13" s="53"/>
      <c r="D13" s="131"/>
      <c r="E13" s="129"/>
      <c r="F13" s="130"/>
      <c r="G13" s="130"/>
      <c r="H13" s="19"/>
      <c r="I13" s="22"/>
      <c r="J13" s="33"/>
    </row>
    <row r="14" spans="1:15" ht="24" customHeight="1" x14ac:dyDescent="0.25">
      <c r="A14" s="2"/>
      <c r="B14" s="42" t="s">
        <v>21</v>
      </c>
      <c r="C14" s="54"/>
      <c r="D14" s="55"/>
      <c r="E14" s="56"/>
      <c r="F14" s="43"/>
      <c r="G14" s="43"/>
      <c r="H14" s="44"/>
      <c r="I14" s="43"/>
      <c r="J14" s="45"/>
    </row>
    <row r="15" spans="1:15" ht="32.25" customHeight="1" x14ac:dyDescent="0.25">
      <c r="A15" s="2"/>
      <c r="B15" s="34" t="s">
        <v>32</v>
      </c>
      <c r="C15" s="57"/>
      <c r="D15" s="51"/>
      <c r="E15" s="82"/>
      <c r="F15" s="82"/>
      <c r="G15" s="83"/>
      <c r="H15" s="83"/>
      <c r="I15" s="83" t="s">
        <v>29</v>
      </c>
      <c r="J15" s="84"/>
    </row>
    <row r="16" spans="1:15" ht="23.25" customHeight="1" x14ac:dyDescent="0.25">
      <c r="A16" s="196" t="s">
        <v>24</v>
      </c>
      <c r="B16" s="37" t="s">
        <v>24</v>
      </c>
      <c r="C16" s="58"/>
      <c r="D16" s="59"/>
      <c r="E16" s="79"/>
      <c r="F16" s="80"/>
      <c r="G16" s="79"/>
      <c r="H16" s="80"/>
      <c r="I16" s="79">
        <f>SUMIF(F130:F148,A16,I130:I148)+SUMIF(F130:F148,"PSU",I130:I148)</f>
        <v>0</v>
      </c>
      <c r="J16" s="81"/>
    </row>
    <row r="17" spans="1:10" ht="23.25" customHeight="1" x14ac:dyDescent="0.25">
      <c r="A17" s="196" t="s">
        <v>25</v>
      </c>
      <c r="B17" s="37" t="s">
        <v>25</v>
      </c>
      <c r="C17" s="58"/>
      <c r="D17" s="59"/>
      <c r="E17" s="79"/>
      <c r="F17" s="80"/>
      <c r="G17" s="79"/>
      <c r="H17" s="80"/>
      <c r="I17" s="79">
        <f>SUMIF(F130:F148,A17,I130:I148)</f>
        <v>0</v>
      </c>
      <c r="J17" s="81"/>
    </row>
    <row r="18" spans="1:10" ht="23.25" customHeight="1" x14ac:dyDescent="0.25">
      <c r="A18" s="196" t="s">
        <v>26</v>
      </c>
      <c r="B18" s="37" t="s">
        <v>26</v>
      </c>
      <c r="C18" s="58"/>
      <c r="D18" s="59"/>
      <c r="E18" s="79"/>
      <c r="F18" s="80"/>
      <c r="G18" s="79"/>
      <c r="H18" s="80"/>
      <c r="I18" s="79">
        <f>SUMIF(F130:F148,A18,I130:I148)</f>
        <v>0</v>
      </c>
      <c r="J18" s="81"/>
    </row>
    <row r="19" spans="1:10" ht="23.25" customHeight="1" x14ac:dyDescent="0.25">
      <c r="A19" s="196" t="s">
        <v>157</v>
      </c>
      <c r="B19" s="37" t="s">
        <v>27</v>
      </c>
      <c r="C19" s="58"/>
      <c r="D19" s="59"/>
      <c r="E19" s="79"/>
      <c r="F19" s="80"/>
      <c r="G19" s="79"/>
      <c r="H19" s="80"/>
      <c r="I19" s="79">
        <f>SUMIF(F130:F148,A19,I130:I148)</f>
        <v>0</v>
      </c>
      <c r="J19" s="81"/>
    </row>
    <row r="20" spans="1:10" ht="23.25" customHeight="1" x14ac:dyDescent="0.25">
      <c r="A20" s="196" t="s">
        <v>158</v>
      </c>
      <c r="B20" s="37" t="s">
        <v>28</v>
      </c>
      <c r="C20" s="58"/>
      <c r="D20" s="59"/>
      <c r="E20" s="79"/>
      <c r="F20" s="80"/>
      <c r="G20" s="79"/>
      <c r="H20" s="80"/>
      <c r="I20" s="79">
        <f>SUMIF(F130:F148,A20,I130:I148)</f>
        <v>0</v>
      </c>
      <c r="J20" s="81"/>
    </row>
    <row r="21" spans="1:10" ht="23.25" customHeight="1" x14ac:dyDescent="0.25">
      <c r="A21" s="2"/>
      <c r="B21" s="47" t="s">
        <v>29</v>
      </c>
      <c r="C21" s="60"/>
      <c r="D21" s="61"/>
      <c r="E21" s="85"/>
      <c r="F21" s="86"/>
      <c r="G21" s="85"/>
      <c r="H21" s="86"/>
      <c r="I21" s="85">
        <f>SUM(I16:J20)</f>
        <v>0</v>
      </c>
      <c r="J21" s="95"/>
    </row>
    <row r="22" spans="1:10" ht="33" customHeight="1" x14ac:dyDescent="0.25">
      <c r="A22" s="2"/>
      <c r="B22" s="41" t="s">
        <v>33</v>
      </c>
      <c r="C22" s="58"/>
      <c r="D22" s="59"/>
      <c r="E22" s="62"/>
      <c r="F22" s="38"/>
      <c r="G22" s="32"/>
      <c r="H22" s="32"/>
      <c r="I22" s="32"/>
      <c r="J22" s="39"/>
    </row>
    <row r="23" spans="1:10" ht="23.25" customHeight="1" x14ac:dyDescent="0.25">
      <c r="A23" s="2">
        <f>ZakladDPHSni*SazbaDPH1/100</f>
        <v>0</v>
      </c>
      <c r="B23" s="37" t="s">
        <v>12</v>
      </c>
      <c r="C23" s="58"/>
      <c r="D23" s="59"/>
      <c r="E23" s="63">
        <v>15</v>
      </c>
      <c r="F23" s="38" t="s">
        <v>0</v>
      </c>
      <c r="G23" s="93">
        <f>ZakladDPHSniVypocet</f>
        <v>0</v>
      </c>
      <c r="H23" s="94"/>
      <c r="I23" s="94"/>
      <c r="J23" s="39" t="str">
        <f t="shared" ref="J23:J28" si="0">Mena</f>
        <v>CZK</v>
      </c>
    </row>
    <row r="24" spans="1:10" ht="23.25" customHeight="1" x14ac:dyDescent="0.25">
      <c r="A24" s="2">
        <f>(A23-INT(A23))*100</f>
        <v>0</v>
      </c>
      <c r="B24" s="37" t="s">
        <v>13</v>
      </c>
      <c r="C24" s="58"/>
      <c r="D24" s="59"/>
      <c r="E24" s="63">
        <f>SazbaDPH1</f>
        <v>15</v>
      </c>
      <c r="F24" s="38" t="s">
        <v>0</v>
      </c>
      <c r="G24" s="91">
        <f>IF(A24&gt;50, ROUNDUP(A23, 0), ROUNDDOWN(A23, 0))</f>
        <v>0</v>
      </c>
      <c r="H24" s="92"/>
      <c r="I24" s="92"/>
      <c r="J24" s="39" t="str">
        <f t="shared" si="0"/>
        <v>CZK</v>
      </c>
    </row>
    <row r="25" spans="1:10" ht="23.25" customHeight="1" x14ac:dyDescent="0.25">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5">
      <c r="A26" s="2">
        <f>(A25-INT(A25))*100</f>
        <v>0</v>
      </c>
      <c r="B26" s="31" t="s">
        <v>15</v>
      </c>
      <c r="C26" s="64"/>
      <c r="D26" s="51"/>
      <c r="E26" s="65">
        <f>SazbaDPH2</f>
        <v>21</v>
      </c>
      <c r="F26" s="29" t="s">
        <v>0</v>
      </c>
      <c r="G26" s="76">
        <f>IF(A26&gt;50, ROUNDUP(A25, 0), ROUNDDOWN(A25, 0))</f>
        <v>0</v>
      </c>
      <c r="H26" s="77"/>
      <c r="I26" s="77"/>
      <c r="J26" s="36" t="str">
        <f t="shared" si="0"/>
        <v>CZK</v>
      </c>
    </row>
    <row r="27" spans="1:10" ht="23.25" customHeight="1" thickBot="1" x14ac:dyDescent="0.3">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3">
      <c r="A28" s="2"/>
      <c r="B28" s="164" t="s">
        <v>23</v>
      </c>
      <c r="C28" s="165"/>
      <c r="D28" s="165"/>
      <c r="E28" s="166"/>
      <c r="F28" s="167"/>
      <c r="G28" s="168">
        <f>ZakladDPHSniVypocet+ZakladDPHZaklVypocet</f>
        <v>0</v>
      </c>
      <c r="H28" s="168"/>
      <c r="I28" s="168"/>
      <c r="J28" s="169" t="str">
        <f t="shared" si="0"/>
        <v>CZK</v>
      </c>
    </row>
    <row r="29" spans="1:10" ht="27.75" customHeight="1" thickBot="1" x14ac:dyDescent="0.3">
      <c r="A29" s="2">
        <f>(A27-INT(A27))*100</f>
        <v>0</v>
      </c>
      <c r="B29" s="164" t="s">
        <v>35</v>
      </c>
      <c r="C29" s="170"/>
      <c r="D29" s="170"/>
      <c r="E29" s="170"/>
      <c r="F29" s="171"/>
      <c r="G29" s="172">
        <f>IF(A29&gt;50, ROUNDUP(A27, 0), ROUNDDOWN(A27, 0))</f>
        <v>0</v>
      </c>
      <c r="H29" s="172"/>
      <c r="I29" s="172"/>
      <c r="J29" s="173" t="s">
        <v>73</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c r="I32" s="25"/>
      <c r="J32" s="9"/>
    </row>
    <row r="33" spans="1:10" ht="47.25" customHeight="1" x14ac:dyDescent="0.25">
      <c r="A33" s="2"/>
      <c r="B33" s="2"/>
      <c r="J33" s="9"/>
    </row>
    <row r="34" spans="1:10" s="21" customFormat="1" ht="18.75" customHeight="1" x14ac:dyDescent="0.25">
      <c r="A34" s="20"/>
      <c r="B34" s="20"/>
      <c r="C34" s="70"/>
      <c r="D34" s="96"/>
      <c r="E34" s="97"/>
      <c r="G34" s="98"/>
      <c r="H34" s="99"/>
      <c r="I34" s="99"/>
      <c r="J34" s="24"/>
    </row>
    <row r="35" spans="1:10" ht="12.75" customHeight="1" x14ac:dyDescent="0.25">
      <c r="A35" s="2"/>
      <c r="B35" s="2"/>
      <c r="D35" s="90" t="s">
        <v>2</v>
      </c>
      <c r="E35" s="90"/>
      <c r="H35" s="10" t="s">
        <v>3</v>
      </c>
      <c r="J35" s="9"/>
    </row>
    <row r="36" spans="1:10" ht="13.5" customHeight="1" thickBot="1" x14ac:dyDescent="0.3">
      <c r="A36" s="11"/>
      <c r="B36" s="11"/>
      <c r="C36" s="71"/>
      <c r="D36" s="71"/>
      <c r="E36" s="71"/>
      <c r="F36" s="12"/>
      <c r="G36" s="12"/>
      <c r="H36" s="12"/>
      <c r="I36" s="12"/>
      <c r="J36" s="13"/>
    </row>
    <row r="37" spans="1:10" ht="27" customHeight="1" x14ac:dyDescent="0.25">
      <c r="B37" s="136" t="s">
        <v>16</v>
      </c>
      <c r="C37" s="137"/>
      <c r="D37" s="137"/>
      <c r="E37" s="137"/>
      <c r="F37" s="138"/>
      <c r="G37" s="138"/>
      <c r="H37" s="138"/>
      <c r="I37" s="138"/>
      <c r="J37" s="139"/>
    </row>
    <row r="38" spans="1:10" ht="25.5" customHeight="1" x14ac:dyDescent="0.25">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5">
      <c r="A39" s="135">
        <v>1</v>
      </c>
      <c r="B39" s="145" t="s">
        <v>55</v>
      </c>
      <c r="C39" s="146"/>
      <c r="D39" s="146"/>
      <c r="E39" s="146"/>
      <c r="F39" s="147">
        <f>'00 00 Naklady'!AE29+'01 01 Pol'!AE45+'02 02 Pol'!AE56+'03 03 Pol'!AE94+'04 04 Pol'!AE69</f>
        <v>0</v>
      </c>
      <c r="G39" s="148">
        <f>'00 00 Naklady'!AF29+'01 01 Pol'!AF45+'02 02 Pol'!AF56+'03 03 Pol'!AF94+'04 04 Pol'!AF69</f>
        <v>0</v>
      </c>
      <c r="H39" s="149">
        <f>(F39*SazbaDPH1/100)+(G39*SazbaDPH2/100)</f>
        <v>0</v>
      </c>
      <c r="I39" s="149">
        <f>F39+G39+H39</f>
        <v>0</v>
      </c>
      <c r="J39" s="150" t="str">
        <f>IF(CenaCelkemVypocet=0,"",I39/CenaCelkemVypocet*100)</f>
        <v/>
      </c>
    </row>
    <row r="40" spans="1:10" ht="25.5" customHeight="1" x14ac:dyDescent="0.25">
      <c r="A40" s="135">
        <v>2</v>
      </c>
      <c r="B40" s="151"/>
      <c r="C40" s="152" t="s">
        <v>56</v>
      </c>
      <c r="D40" s="152"/>
      <c r="E40" s="152"/>
      <c r="F40" s="153">
        <f>'00 00 Naklady'!AE29</f>
        <v>0</v>
      </c>
      <c r="G40" s="154">
        <f>'00 00 Naklady'!AF29</f>
        <v>0</v>
      </c>
      <c r="H40" s="154">
        <f>(F40*SazbaDPH1/100)+(G40*SazbaDPH2/100)</f>
        <v>0</v>
      </c>
      <c r="I40" s="154">
        <f>F40+G40+H40</f>
        <v>0</v>
      </c>
      <c r="J40" s="155" t="str">
        <f>IF(CenaCelkemVypocet=0,"",I40/CenaCelkemVypocet*100)</f>
        <v/>
      </c>
    </row>
    <row r="41" spans="1:10" ht="25.5" customHeight="1" x14ac:dyDescent="0.25">
      <c r="A41" s="135">
        <v>3</v>
      </c>
      <c r="B41" s="156" t="s">
        <v>57</v>
      </c>
      <c r="C41" s="146" t="s">
        <v>58</v>
      </c>
      <c r="D41" s="146"/>
      <c r="E41" s="146"/>
      <c r="F41" s="157">
        <f>'00 00 Naklady'!AE29</f>
        <v>0</v>
      </c>
      <c r="G41" s="149">
        <f>'00 00 Naklady'!AF29</f>
        <v>0</v>
      </c>
      <c r="H41" s="149">
        <f>(F41*SazbaDPH1/100)+(G41*SazbaDPH2/100)</f>
        <v>0</v>
      </c>
      <c r="I41" s="149">
        <f>F41+G41+H41</f>
        <v>0</v>
      </c>
      <c r="J41" s="150" t="str">
        <f>IF(CenaCelkemVypocet=0,"",I41/CenaCelkemVypocet*100)</f>
        <v/>
      </c>
    </row>
    <row r="42" spans="1:10" ht="25.5" customHeight="1" x14ac:dyDescent="0.25">
      <c r="A42" s="135">
        <v>2</v>
      </c>
      <c r="B42" s="151"/>
      <c r="C42" s="152" t="s">
        <v>59</v>
      </c>
      <c r="D42" s="152"/>
      <c r="E42" s="152"/>
      <c r="F42" s="153"/>
      <c r="G42" s="154"/>
      <c r="H42" s="154">
        <f>(F42*SazbaDPH1/100)+(G42*SazbaDPH2/100)</f>
        <v>0</v>
      </c>
      <c r="I42" s="154"/>
      <c r="J42" s="155"/>
    </row>
    <row r="43" spans="1:10" ht="25.5" customHeight="1" x14ac:dyDescent="0.25">
      <c r="A43" s="135">
        <v>2</v>
      </c>
      <c r="B43" s="151" t="s">
        <v>60</v>
      </c>
      <c r="C43" s="152" t="s">
        <v>61</v>
      </c>
      <c r="D43" s="152"/>
      <c r="E43" s="152"/>
      <c r="F43" s="153">
        <f>'01 01 Pol'!AE45</f>
        <v>0</v>
      </c>
      <c r="G43" s="154">
        <f>'01 01 Pol'!AF45</f>
        <v>0</v>
      </c>
      <c r="H43" s="154">
        <f>(F43*SazbaDPH1/100)+(G43*SazbaDPH2/100)</f>
        <v>0</v>
      </c>
      <c r="I43" s="154">
        <f>F43+G43+H43</f>
        <v>0</v>
      </c>
      <c r="J43" s="155" t="str">
        <f>IF(CenaCelkemVypocet=0,"",I43/CenaCelkemVypocet*100)</f>
        <v/>
      </c>
    </row>
    <row r="44" spans="1:10" ht="25.5" customHeight="1" x14ac:dyDescent="0.25">
      <c r="A44" s="135">
        <v>3</v>
      </c>
      <c r="B44" s="156" t="s">
        <v>60</v>
      </c>
      <c r="C44" s="146" t="s">
        <v>62</v>
      </c>
      <c r="D44" s="146"/>
      <c r="E44" s="146"/>
      <c r="F44" s="157">
        <f>'01 01 Pol'!AE45</f>
        <v>0</v>
      </c>
      <c r="G44" s="149">
        <f>'01 01 Pol'!AF45</f>
        <v>0</v>
      </c>
      <c r="H44" s="149">
        <f>(F44*SazbaDPH1/100)+(G44*SazbaDPH2/100)</f>
        <v>0</v>
      </c>
      <c r="I44" s="149">
        <f>F44+G44+H44</f>
        <v>0</v>
      </c>
      <c r="J44" s="150" t="str">
        <f>IF(CenaCelkemVypocet=0,"",I44/CenaCelkemVypocet*100)</f>
        <v/>
      </c>
    </row>
    <row r="45" spans="1:10" ht="25.5" customHeight="1" x14ac:dyDescent="0.25">
      <c r="A45" s="135">
        <v>2</v>
      </c>
      <c r="B45" s="151" t="s">
        <v>63</v>
      </c>
      <c r="C45" s="152" t="s">
        <v>64</v>
      </c>
      <c r="D45" s="152"/>
      <c r="E45" s="152"/>
      <c r="F45" s="153">
        <f>'02 02 Pol'!AE56</f>
        <v>0</v>
      </c>
      <c r="G45" s="154">
        <f>'02 02 Pol'!AF56</f>
        <v>0</v>
      </c>
      <c r="H45" s="154">
        <f>(F45*SazbaDPH1/100)+(G45*SazbaDPH2/100)</f>
        <v>0</v>
      </c>
      <c r="I45" s="154">
        <f>F45+G45+H45</f>
        <v>0</v>
      </c>
      <c r="J45" s="155" t="str">
        <f>IF(CenaCelkemVypocet=0,"",I45/CenaCelkemVypocet*100)</f>
        <v/>
      </c>
    </row>
    <row r="46" spans="1:10" ht="25.5" customHeight="1" x14ac:dyDescent="0.25">
      <c r="A46" s="135">
        <v>3</v>
      </c>
      <c r="B46" s="156" t="s">
        <v>63</v>
      </c>
      <c r="C46" s="146" t="s">
        <v>65</v>
      </c>
      <c r="D46" s="146"/>
      <c r="E46" s="146"/>
      <c r="F46" s="157">
        <f>'02 02 Pol'!AE56</f>
        <v>0</v>
      </c>
      <c r="G46" s="149">
        <f>'02 02 Pol'!AF56</f>
        <v>0</v>
      </c>
      <c r="H46" s="149">
        <f>(F46*SazbaDPH1/100)+(G46*SazbaDPH2/100)</f>
        <v>0</v>
      </c>
      <c r="I46" s="149">
        <f>F46+G46+H46</f>
        <v>0</v>
      </c>
      <c r="J46" s="150" t="str">
        <f>IF(CenaCelkemVypocet=0,"",I46/CenaCelkemVypocet*100)</f>
        <v/>
      </c>
    </row>
    <row r="47" spans="1:10" ht="25.5" customHeight="1" x14ac:dyDescent="0.25">
      <c r="A47" s="135">
        <v>2</v>
      </c>
      <c r="B47" s="151" t="s">
        <v>66</v>
      </c>
      <c r="C47" s="152" t="s">
        <v>67</v>
      </c>
      <c r="D47" s="152"/>
      <c r="E47" s="152"/>
      <c r="F47" s="153">
        <f>'03 03 Pol'!AE94</f>
        <v>0</v>
      </c>
      <c r="G47" s="154">
        <f>'03 03 Pol'!AF94</f>
        <v>0</v>
      </c>
      <c r="H47" s="154">
        <f>(F47*SazbaDPH1/100)+(G47*SazbaDPH2/100)</f>
        <v>0</v>
      </c>
      <c r="I47" s="154">
        <f>F47+G47+H47</f>
        <v>0</v>
      </c>
      <c r="J47" s="155" t="str">
        <f>IF(CenaCelkemVypocet=0,"",I47/CenaCelkemVypocet*100)</f>
        <v/>
      </c>
    </row>
    <row r="48" spans="1:10" ht="25.5" customHeight="1" x14ac:dyDescent="0.25">
      <c r="A48" s="135">
        <v>3</v>
      </c>
      <c r="B48" s="156" t="s">
        <v>66</v>
      </c>
      <c r="C48" s="146" t="s">
        <v>68</v>
      </c>
      <c r="D48" s="146"/>
      <c r="E48" s="146"/>
      <c r="F48" s="157">
        <f>'03 03 Pol'!AE94</f>
        <v>0</v>
      </c>
      <c r="G48" s="149">
        <f>'03 03 Pol'!AF94</f>
        <v>0</v>
      </c>
      <c r="H48" s="149">
        <f>(F48*SazbaDPH1/100)+(G48*SazbaDPH2/100)</f>
        <v>0</v>
      </c>
      <c r="I48" s="149">
        <f>F48+G48+H48</f>
        <v>0</v>
      </c>
      <c r="J48" s="150" t="str">
        <f>IF(CenaCelkemVypocet=0,"",I48/CenaCelkemVypocet*100)</f>
        <v/>
      </c>
    </row>
    <row r="49" spans="1:52" ht="25.5" customHeight="1" x14ac:dyDescent="0.25">
      <c r="A49" s="135">
        <v>2</v>
      </c>
      <c r="B49" s="151" t="s">
        <v>69</v>
      </c>
      <c r="C49" s="152" t="s">
        <v>70</v>
      </c>
      <c r="D49" s="152"/>
      <c r="E49" s="152"/>
      <c r="F49" s="153">
        <f>'04 04 Pol'!AE69</f>
        <v>0</v>
      </c>
      <c r="G49" s="154">
        <f>'04 04 Pol'!AF69</f>
        <v>0</v>
      </c>
      <c r="H49" s="154">
        <f>(F49*SazbaDPH1/100)+(G49*SazbaDPH2/100)</f>
        <v>0</v>
      </c>
      <c r="I49" s="154">
        <f>F49+G49+H49</f>
        <v>0</v>
      </c>
      <c r="J49" s="155" t="str">
        <f>IF(CenaCelkemVypocet=0,"",I49/CenaCelkemVypocet*100)</f>
        <v/>
      </c>
    </row>
    <row r="50" spans="1:52" ht="25.5" customHeight="1" x14ac:dyDescent="0.25">
      <c r="A50" s="135">
        <v>3</v>
      </c>
      <c r="B50" s="156" t="s">
        <v>69</v>
      </c>
      <c r="C50" s="146" t="s">
        <v>71</v>
      </c>
      <c r="D50" s="146"/>
      <c r="E50" s="146"/>
      <c r="F50" s="157">
        <f>'04 04 Pol'!AE69</f>
        <v>0</v>
      </c>
      <c r="G50" s="149">
        <f>'04 04 Pol'!AF69</f>
        <v>0</v>
      </c>
      <c r="H50" s="149">
        <f>(F50*SazbaDPH1/100)+(G50*SazbaDPH2/100)</f>
        <v>0</v>
      </c>
      <c r="I50" s="149">
        <f>F50+G50+H50</f>
        <v>0</v>
      </c>
      <c r="J50" s="150" t="str">
        <f>IF(CenaCelkemVypocet=0,"",I50/CenaCelkemVypocet*100)</f>
        <v/>
      </c>
    </row>
    <row r="51" spans="1:52" ht="25.5" customHeight="1" x14ac:dyDescent="0.25">
      <c r="A51" s="135"/>
      <c r="B51" s="158" t="s">
        <v>72</v>
      </c>
      <c r="C51" s="159"/>
      <c r="D51" s="159"/>
      <c r="E51" s="160"/>
      <c r="F51" s="161">
        <f>SUMIF(A39:A50,"=1",F39:F50)</f>
        <v>0</v>
      </c>
      <c r="G51" s="162">
        <f>SUMIF(A39:A50,"=1",G39:G50)</f>
        <v>0</v>
      </c>
      <c r="H51" s="162">
        <f>SUMIF(A39:A50,"=1",H39:H50)</f>
        <v>0</v>
      </c>
      <c r="I51" s="162">
        <f>SUMIF(A39:A50,"=1",I39:I50)</f>
        <v>0</v>
      </c>
      <c r="J51" s="163">
        <f>SUMIF(A39:A50,"=1",J39:J50)</f>
        <v>0</v>
      </c>
    </row>
    <row r="53" spans="1:52" x14ac:dyDescent="0.25">
      <c r="A53" t="s">
        <v>74</v>
      </c>
      <c r="B53" t="s">
        <v>75</v>
      </c>
    </row>
    <row r="54" spans="1:52" x14ac:dyDescent="0.25">
      <c r="B54" s="175" t="s">
        <v>76</v>
      </c>
      <c r="C54" s="175"/>
      <c r="D54" s="175"/>
      <c r="E54" s="175"/>
      <c r="F54" s="175"/>
      <c r="G54" s="175"/>
      <c r="H54" s="175"/>
      <c r="I54" s="175"/>
      <c r="J54" s="175"/>
      <c r="AZ54" s="174" t="str">
        <f>B54</f>
        <v>1. PODMÍNKY PRO ZPRACOVÁNÍ NABÍDKOVÉ CENY</v>
      </c>
    </row>
    <row r="56" spans="1:52" x14ac:dyDescent="0.25">
      <c r="B56" s="175" t="s">
        <v>77</v>
      </c>
      <c r="C56" s="175"/>
      <c r="D56" s="175"/>
      <c r="E56" s="175"/>
      <c r="F56" s="175"/>
      <c r="G56" s="175"/>
      <c r="H56" s="175"/>
      <c r="I56" s="175"/>
      <c r="J56" s="175"/>
      <c r="AZ56" s="174" t="str">
        <f>B56</f>
        <v xml:space="preserve">        Preambule</v>
      </c>
    </row>
    <row r="58" spans="1:52" ht="52.8" x14ac:dyDescent="0.25">
      <c r="B58" s="175" t="s">
        <v>78</v>
      </c>
      <c r="C58" s="175"/>
      <c r="D58" s="175"/>
      <c r="E58" s="175"/>
      <c r="F58" s="175"/>
      <c r="G58" s="175"/>
      <c r="H58" s="175"/>
      <c r="I58" s="175"/>
      <c r="J58" s="175"/>
      <c r="AZ58" s="174" t="str">
        <f>B58</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9" spans="1:52" ht="52.8" x14ac:dyDescent="0.25">
      <c r="B59" s="175" t="s">
        <v>79</v>
      </c>
      <c r="C59" s="175"/>
      <c r="D59" s="175"/>
      <c r="E59" s="175"/>
      <c r="F59" s="175"/>
      <c r="G59" s="175"/>
      <c r="H59" s="175"/>
      <c r="I59" s="175"/>
      <c r="J59" s="175"/>
      <c r="AZ59" s="174" t="str">
        <f>B59</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1" spans="1:52" x14ac:dyDescent="0.25">
      <c r="B61" s="175" t="s">
        <v>80</v>
      </c>
      <c r="C61" s="175"/>
      <c r="D61" s="175"/>
      <c r="E61" s="175"/>
      <c r="F61" s="175"/>
      <c r="G61" s="175"/>
      <c r="H61" s="175"/>
      <c r="I61" s="175"/>
      <c r="J61" s="175"/>
      <c r="AZ61" s="174" t="str">
        <f>B61</f>
        <v xml:space="preserve">        Vymezení některých pojmů</v>
      </c>
    </row>
    <row r="64" spans="1:52" x14ac:dyDescent="0.25">
      <c r="B64" s="175" t="s">
        <v>81</v>
      </c>
      <c r="C64" s="175"/>
      <c r="D64" s="175"/>
      <c r="E64" s="175"/>
      <c r="F64" s="175"/>
      <c r="G64" s="175"/>
      <c r="H64" s="175"/>
      <c r="I64" s="175"/>
      <c r="J64" s="175"/>
      <c r="AZ64" s="174" t="str">
        <f>B64</f>
        <v>Pro účely zpracování nabídkové ceny se jsou použity některé pojmy, pod kterými se rozumí:</v>
      </c>
    </row>
    <row r="65" spans="2:52" ht="39.6" x14ac:dyDescent="0.25">
      <c r="B65" s="175" t="s">
        <v>82</v>
      </c>
      <c r="C65" s="175"/>
      <c r="D65" s="175"/>
      <c r="E65" s="175"/>
      <c r="F65" s="175"/>
      <c r="G65" s="175"/>
      <c r="H65" s="175"/>
      <c r="I65" s="175"/>
      <c r="J65" s="175"/>
      <c r="AZ65" s="174" t="str">
        <f>B65</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6" spans="2:52" ht="39.6" x14ac:dyDescent="0.25">
      <c r="B66" s="175" t="s">
        <v>83</v>
      </c>
      <c r="C66" s="175"/>
      <c r="D66" s="175"/>
      <c r="E66" s="175"/>
      <c r="F66" s="175"/>
      <c r="G66" s="175"/>
      <c r="H66" s="175"/>
      <c r="I66" s="175"/>
      <c r="J66" s="175"/>
      <c r="AZ66" s="174" t="str">
        <f>B66</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7" spans="2:52" ht="52.8" x14ac:dyDescent="0.25">
      <c r="B67" s="175" t="s">
        <v>84</v>
      </c>
      <c r="C67" s="175"/>
      <c r="D67" s="175"/>
      <c r="E67" s="175"/>
      <c r="F67" s="175"/>
      <c r="G67" s="175"/>
      <c r="H67" s="175"/>
      <c r="I67" s="175"/>
      <c r="J67" s="175"/>
      <c r="AZ67" s="174" t="str">
        <f>B67</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8" spans="2:52" ht="79.2" x14ac:dyDescent="0.25">
      <c r="B68" s="175" t="s">
        <v>85</v>
      </c>
      <c r="C68" s="175"/>
      <c r="D68" s="175"/>
      <c r="E68" s="175"/>
      <c r="F68" s="175"/>
      <c r="G68" s="175"/>
      <c r="H68" s="175"/>
      <c r="I68" s="175"/>
      <c r="J68" s="175"/>
      <c r="AZ68" s="174" t="str">
        <f>B68</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9" spans="2:52" ht="52.8" x14ac:dyDescent="0.25">
      <c r="B69" s="175" t="s">
        <v>86</v>
      </c>
      <c r="C69" s="175"/>
      <c r="D69" s="175"/>
      <c r="E69" s="175"/>
      <c r="F69" s="175"/>
      <c r="G69" s="175"/>
      <c r="H69" s="175"/>
      <c r="I69" s="175"/>
      <c r="J69" s="175"/>
      <c r="AZ69" s="174" t="str">
        <f>B69</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1" spans="2:52" x14ac:dyDescent="0.25">
      <c r="B71" s="175" t="s">
        <v>87</v>
      </c>
      <c r="C71" s="175"/>
      <c r="D71" s="175"/>
      <c r="E71" s="175"/>
      <c r="F71" s="175"/>
      <c r="G71" s="175"/>
      <c r="H71" s="175"/>
      <c r="I71" s="175"/>
      <c r="J71" s="175"/>
      <c r="AZ71" s="174" t="str">
        <f>B71</f>
        <v xml:space="preserve">        Cenová soustava</v>
      </c>
    </row>
    <row r="73" spans="2:52" x14ac:dyDescent="0.25">
      <c r="B73" s="175" t="s">
        <v>88</v>
      </c>
      <c r="C73" s="175"/>
      <c r="D73" s="175"/>
      <c r="E73" s="175"/>
      <c r="F73" s="175"/>
      <c r="G73" s="175"/>
      <c r="H73" s="175"/>
      <c r="I73" s="175"/>
      <c r="J73" s="175"/>
      <c r="AZ73" s="174" t="str">
        <f>B73</f>
        <v xml:space="preserve">        Použitá cenová soustava</v>
      </c>
    </row>
    <row r="74" spans="2:52" ht="39.6" x14ac:dyDescent="0.25">
      <c r="B74" s="175" t="s">
        <v>89</v>
      </c>
      <c r="C74" s="175"/>
      <c r="D74" s="175"/>
      <c r="E74" s="175"/>
      <c r="F74" s="175"/>
      <c r="G74" s="175"/>
      <c r="H74" s="175"/>
      <c r="I74" s="175"/>
      <c r="J74" s="175"/>
      <c r="AZ74" s="174" t="str">
        <f>B74</f>
        <v>Soupisy stavebních prací, dodávek a služeb jsou zpracovány s použitím cenové soustavy zpracované společností RTS, a.s.. Položky z cenové soustavy mají uveden odkaz na cenovou soustavu včetně označení příslušného ceníku.</v>
      </c>
    </row>
    <row r="76" spans="2:52" x14ac:dyDescent="0.25">
      <c r="B76" s="175" t="s">
        <v>90</v>
      </c>
      <c r="C76" s="175"/>
      <c r="D76" s="175"/>
      <c r="E76" s="175"/>
      <c r="F76" s="175"/>
      <c r="G76" s="175"/>
      <c r="H76" s="175"/>
      <c r="I76" s="175"/>
      <c r="J76" s="175"/>
      <c r="AZ76" s="174" t="str">
        <f>B76</f>
        <v xml:space="preserve">        Technické podmínky</v>
      </c>
    </row>
    <row r="77" spans="2:52" ht="39.6" x14ac:dyDescent="0.25">
      <c r="B77" s="175" t="s">
        <v>91</v>
      </c>
      <c r="C77" s="175"/>
      <c r="D77" s="175"/>
      <c r="E77" s="175"/>
      <c r="F77" s="175"/>
      <c r="G77" s="175"/>
      <c r="H77" s="175"/>
      <c r="I77" s="175"/>
      <c r="J77" s="175"/>
      <c r="AZ77" s="174" t="str">
        <f>B77</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9" spans="2:52" x14ac:dyDescent="0.25">
      <c r="B79" s="175" t="s">
        <v>92</v>
      </c>
      <c r="C79" s="175"/>
      <c r="D79" s="175"/>
      <c r="E79" s="175"/>
      <c r="F79" s="175"/>
      <c r="G79" s="175"/>
      <c r="H79" s="175"/>
      <c r="I79" s="175"/>
      <c r="J79" s="175"/>
      <c r="AZ79" s="174" t="str">
        <f>B79</f>
        <v>Individuální položky</v>
      </c>
    </row>
    <row r="80" spans="2:52" ht="39.6" x14ac:dyDescent="0.25">
      <c r="B80" s="175" t="s">
        <v>93</v>
      </c>
      <c r="C80" s="175"/>
      <c r="D80" s="175"/>
      <c r="E80" s="175"/>
      <c r="F80" s="175"/>
      <c r="G80" s="175"/>
      <c r="H80" s="175"/>
      <c r="I80" s="175"/>
      <c r="J80" s="175"/>
      <c r="AZ80" s="174" t="str">
        <f>B80</f>
        <v>Položky soupisu prací, které cenová soustava neobsahuje, jsou označeny popisem „vlastní“. Pro tyto položky jsou cenové a technické podmínky definovány jejich popisem, případně odkazem na konkrétní část příslušné dokumentace.</v>
      </c>
    </row>
    <row r="82" spans="2:52" x14ac:dyDescent="0.25">
      <c r="B82" s="175" t="s">
        <v>94</v>
      </c>
      <c r="C82" s="175"/>
      <c r="D82" s="175"/>
      <c r="E82" s="175"/>
      <c r="F82" s="175"/>
      <c r="G82" s="175"/>
      <c r="H82" s="175"/>
      <c r="I82" s="175"/>
      <c r="J82" s="175"/>
      <c r="AZ82" s="174" t="str">
        <f>B82</f>
        <v xml:space="preserve">        Závaznost a změna soupisu</v>
      </c>
    </row>
    <row r="84" spans="2:52" x14ac:dyDescent="0.25">
      <c r="B84" s="175" t="s">
        <v>95</v>
      </c>
      <c r="C84" s="175"/>
      <c r="D84" s="175"/>
      <c r="E84" s="175"/>
      <c r="F84" s="175"/>
      <c r="G84" s="175"/>
      <c r="H84" s="175"/>
      <c r="I84" s="175"/>
      <c r="J84" s="175"/>
      <c r="AZ84" s="174" t="str">
        <f>B84</f>
        <v xml:space="preserve">        Závaznost soupisu</v>
      </c>
    </row>
    <row r="85" spans="2:52" ht="39.6" x14ac:dyDescent="0.25">
      <c r="B85" s="175" t="s">
        <v>96</v>
      </c>
      <c r="C85" s="175"/>
      <c r="D85" s="175"/>
      <c r="E85" s="175"/>
      <c r="F85" s="175"/>
      <c r="G85" s="175"/>
      <c r="H85" s="175"/>
      <c r="I85" s="175"/>
      <c r="J85" s="175"/>
      <c r="AZ85" s="174" t="str">
        <f>B85</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7" spans="2:52" x14ac:dyDescent="0.25">
      <c r="B87" s="175" t="s">
        <v>97</v>
      </c>
      <c r="C87" s="175"/>
      <c r="D87" s="175"/>
      <c r="E87" s="175"/>
      <c r="F87" s="175"/>
      <c r="G87" s="175"/>
      <c r="H87" s="175"/>
      <c r="I87" s="175"/>
      <c r="J87" s="175"/>
      <c r="AZ87" s="174" t="str">
        <f>B87</f>
        <v xml:space="preserve">        Zvláštní podmínky pro stanovení nabídkové ceny</v>
      </c>
    </row>
    <row r="89" spans="2:52" x14ac:dyDescent="0.25">
      <c r="B89" s="175" t="s">
        <v>98</v>
      </c>
      <c r="C89" s="175"/>
      <c r="D89" s="175"/>
      <c r="E89" s="175"/>
      <c r="F89" s="175"/>
      <c r="G89" s="175"/>
      <c r="H89" s="175"/>
      <c r="I89" s="175"/>
      <c r="J89" s="175"/>
      <c r="AZ89" s="174" t="str">
        <f>B89</f>
        <v xml:space="preserve">        Přeprava vybouraných hmot, suti a vytěžené zeminy</v>
      </c>
    </row>
    <row r="90" spans="2:52" ht="79.2" x14ac:dyDescent="0.25">
      <c r="B90" s="175" t="s">
        <v>99</v>
      </c>
      <c r="C90" s="175"/>
      <c r="D90" s="175"/>
      <c r="E90" s="175"/>
      <c r="F90" s="175"/>
      <c r="G90" s="175"/>
      <c r="H90" s="175"/>
      <c r="I90" s="175"/>
      <c r="J90" s="175"/>
      <c r="AZ90" s="174" t="str">
        <f>B90</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2" spans="2:52" x14ac:dyDescent="0.25">
      <c r="B92" s="175" t="s">
        <v>100</v>
      </c>
      <c r="C92" s="175"/>
      <c r="D92" s="175"/>
      <c r="E92" s="175"/>
      <c r="F92" s="175"/>
      <c r="G92" s="175"/>
      <c r="H92" s="175"/>
      <c r="I92" s="175"/>
      <c r="J92" s="175"/>
      <c r="AZ92" s="174" t="str">
        <f>B92</f>
        <v xml:space="preserve">        Vnitrostaveništní přesun stavebního materiálu</v>
      </c>
    </row>
    <row r="93" spans="2:52" ht="52.8" x14ac:dyDescent="0.25">
      <c r="B93" s="175" t="s">
        <v>101</v>
      </c>
      <c r="C93" s="175"/>
      <c r="D93" s="175"/>
      <c r="E93" s="175"/>
      <c r="F93" s="175"/>
      <c r="G93" s="175"/>
      <c r="H93" s="175"/>
      <c r="I93" s="175"/>
      <c r="J93" s="175"/>
      <c r="AZ93" s="174" t="str">
        <f>B93</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4" spans="2:52" ht="52.8" x14ac:dyDescent="0.25">
      <c r="B94" s="175" t="s">
        <v>102</v>
      </c>
      <c r="C94" s="175"/>
      <c r="D94" s="175"/>
      <c r="E94" s="175"/>
      <c r="F94" s="175"/>
      <c r="G94" s="175"/>
      <c r="H94" s="175"/>
      <c r="I94" s="175"/>
      <c r="J94" s="175"/>
      <c r="AZ94" s="174" t="str">
        <f>B94</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6" spans="2:52" x14ac:dyDescent="0.25">
      <c r="B96" s="175" t="s">
        <v>103</v>
      </c>
      <c r="C96" s="175"/>
      <c r="D96" s="175"/>
      <c r="E96" s="175"/>
      <c r="F96" s="175"/>
      <c r="G96" s="175"/>
      <c r="H96" s="175"/>
      <c r="I96" s="175"/>
      <c r="J96" s="175"/>
      <c r="AZ96" s="174" t="str">
        <f>B96</f>
        <v xml:space="preserve">        Příplatky za ztížené podmínky prací</v>
      </c>
    </row>
    <row r="97" spans="2:52" ht="26.4" x14ac:dyDescent="0.25">
      <c r="B97" s="175" t="s">
        <v>104</v>
      </c>
      <c r="C97" s="175"/>
      <c r="D97" s="175"/>
      <c r="E97" s="175"/>
      <c r="F97" s="175"/>
      <c r="G97" s="175"/>
      <c r="H97" s="175"/>
      <c r="I97" s="175"/>
      <c r="J97" s="175"/>
      <c r="AZ97" s="174" t="str">
        <f>B97</f>
        <v>Pokud soupis položku příplatku za ztížené podmínky obsahuje, je dodavatel povinen ji ocenit bez ohledu na to, že tento příplatek dodavatel standardně neuplatňuje.</v>
      </c>
    </row>
    <row r="99" spans="2:52" x14ac:dyDescent="0.25">
      <c r="B99" s="175" t="s">
        <v>105</v>
      </c>
      <c r="C99" s="175"/>
      <c r="D99" s="175"/>
      <c r="E99" s="175"/>
      <c r="F99" s="175"/>
      <c r="G99" s="175"/>
      <c r="H99" s="175"/>
      <c r="I99" s="175"/>
      <c r="J99" s="175"/>
      <c r="AZ99" s="174" t="str">
        <f>B99</f>
        <v xml:space="preserve">        Vedlejší a ostatní náklady</v>
      </c>
    </row>
    <row r="100" spans="2:52" ht="26.4" x14ac:dyDescent="0.25">
      <c r="B100" s="175" t="s">
        <v>106</v>
      </c>
      <c r="C100" s="175"/>
      <c r="D100" s="175"/>
      <c r="E100" s="175"/>
      <c r="F100" s="175"/>
      <c r="G100" s="175"/>
      <c r="H100" s="175"/>
      <c r="I100" s="175"/>
      <c r="J100" s="175"/>
      <c r="AZ100" s="174" t="str">
        <f>B100</f>
        <v>Tyto náklady jsou popsány v samostatném soupisu stavebních prací, dodávek a služeb s tím, že dodavatel je povinen v rámci těchto nákladů ocenit všechny definované náklady souhrnně pro celou stavbu.</v>
      </c>
    </row>
    <row r="104" spans="2:52" x14ac:dyDescent="0.25">
      <c r="B104" s="175" t="s">
        <v>107</v>
      </c>
      <c r="C104" s="175"/>
      <c r="D104" s="175"/>
      <c r="E104" s="175"/>
      <c r="F104" s="175"/>
      <c r="G104" s="175"/>
      <c r="H104" s="175"/>
      <c r="I104" s="175"/>
      <c r="J104" s="175"/>
      <c r="AZ104" s="174" t="str">
        <f>B104</f>
        <v>2. SPECIFICKÉ PODMÍNKY PRO ZPRACOVÁNÍ NABÍDKOVÉ CENY</v>
      </c>
    </row>
    <row r="106" spans="2:52" x14ac:dyDescent="0.25">
      <c r="B106" s="175" t="s">
        <v>108</v>
      </c>
      <c r="C106" s="175"/>
      <c r="D106" s="175"/>
      <c r="E106" s="175"/>
      <c r="F106" s="175"/>
      <c r="G106" s="175"/>
      <c r="H106" s="175"/>
      <c r="I106" s="175"/>
      <c r="J106" s="175"/>
      <c r="AZ106" s="174" t="str">
        <f>B106</f>
        <v>Zde doplní zpracovatel soupisu  případná specifika týkající se konkrétní zakázky.</v>
      </c>
    </row>
    <row r="109" spans="2:52" x14ac:dyDescent="0.25">
      <c r="B109" s="175" t="s">
        <v>109</v>
      </c>
      <c r="C109" s="175"/>
      <c r="D109" s="175"/>
      <c r="E109" s="175"/>
      <c r="F109" s="175"/>
      <c r="G109" s="175"/>
      <c r="H109" s="175"/>
      <c r="I109" s="175"/>
      <c r="J109" s="175"/>
      <c r="AZ109" s="174" t="str">
        <f>B109</f>
        <v>3. ELEKTRONICKÁ PODOBA SOUPISU</v>
      </c>
    </row>
    <row r="111" spans="2:52" x14ac:dyDescent="0.25">
      <c r="B111" s="175" t="s">
        <v>110</v>
      </c>
      <c r="C111" s="175"/>
      <c r="D111" s="175"/>
      <c r="E111" s="175"/>
      <c r="F111" s="175"/>
      <c r="G111" s="175"/>
      <c r="H111" s="175"/>
      <c r="I111" s="175"/>
      <c r="J111" s="175"/>
      <c r="AZ111" s="174" t="str">
        <f>B111</f>
        <v xml:space="preserve">        Elektronická podoba soupisu</v>
      </c>
    </row>
    <row r="112" spans="2:52" ht="26.4" x14ac:dyDescent="0.25">
      <c r="B112" s="175" t="s">
        <v>111</v>
      </c>
      <c r="C112" s="175"/>
      <c r="D112" s="175"/>
      <c r="E112" s="175"/>
      <c r="F112" s="175"/>
      <c r="G112" s="175"/>
      <c r="H112" s="175"/>
      <c r="I112" s="175"/>
      <c r="J112" s="175"/>
      <c r="AZ112" s="174" t="str">
        <f>B112</f>
        <v>V souladu se zákonem jsou předložené soupisy zpracovány i v elektronické podobě.  Elektronickou podobou soupisu stavebních prací, dodávek a služeb je formát MS EXCEL.</v>
      </c>
    </row>
    <row r="113" spans="2:52" x14ac:dyDescent="0.25">
      <c r="B113" s="175" t="s">
        <v>112</v>
      </c>
      <c r="C113" s="175"/>
      <c r="D113" s="175"/>
      <c r="E113" s="175"/>
      <c r="F113" s="175"/>
      <c r="G113" s="175"/>
      <c r="H113" s="175"/>
      <c r="I113" s="175"/>
      <c r="J113" s="175"/>
      <c r="AZ113" s="174" t="str">
        <f>B113</f>
        <v>Popis formátu soupisu odpovídá svou strukturou vzorovému soupisu volně dostupnému na internetové adrese:</v>
      </c>
    </row>
    <row r="115" spans="2:52" x14ac:dyDescent="0.25">
      <c r="B115" s="175" t="s">
        <v>113</v>
      </c>
      <c r="C115" s="175"/>
      <c r="D115" s="175"/>
      <c r="E115" s="175"/>
      <c r="F115" s="175"/>
      <c r="G115" s="175"/>
      <c r="H115" s="175"/>
      <c r="I115" s="175"/>
      <c r="J115" s="175"/>
      <c r="AZ115" s="174" t="str">
        <f>B115</f>
        <v>www.stavebnionline.cz/soupis</v>
      </c>
    </row>
    <row r="117" spans="2:52" x14ac:dyDescent="0.25">
      <c r="B117" s="175" t="s">
        <v>114</v>
      </c>
      <c r="C117" s="175"/>
      <c r="D117" s="175"/>
      <c r="E117" s="175"/>
      <c r="F117" s="175"/>
      <c r="G117" s="175"/>
      <c r="H117" s="175"/>
      <c r="I117" s="175"/>
      <c r="J117" s="175"/>
      <c r="AZ117" s="174" t="str">
        <f>B117</f>
        <v xml:space="preserve">        Zpracování elektronické podoby soupisu</v>
      </c>
    </row>
    <row r="118" spans="2:52" ht="52.8" x14ac:dyDescent="0.25">
      <c r="B118" s="175" t="s">
        <v>115</v>
      </c>
      <c r="C118" s="175"/>
      <c r="D118" s="175"/>
      <c r="E118" s="175"/>
      <c r="F118" s="175"/>
      <c r="G118" s="175"/>
      <c r="H118" s="175"/>
      <c r="I118" s="175"/>
      <c r="J118" s="175"/>
      <c r="AZ118" s="174" t="str">
        <f>B118</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0" spans="2:52" x14ac:dyDescent="0.25">
      <c r="B120" s="175" t="s">
        <v>116</v>
      </c>
      <c r="C120" s="175"/>
      <c r="D120" s="175"/>
      <c r="E120" s="175"/>
      <c r="F120" s="175"/>
      <c r="G120" s="175"/>
      <c r="H120" s="175"/>
      <c r="I120" s="175"/>
      <c r="J120" s="175"/>
      <c r="AZ120" s="174" t="str">
        <f>B120</f>
        <v xml:space="preserve">        Jiný formát soupisu</v>
      </c>
    </row>
    <row r="121" spans="2:52" ht="39.6" x14ac:dyDescent="0.25">
      <c r="B121" s="175" t="s">
        <v>117</v>
      </c>
      <c r="C121" s="175"/>
      <c r="D121" s="175"/>
      <c r="E121" s="175"/>
      <c r="F121" s="175"/>
      <c r="G121" s="175"/>
      <c r="H121" s="175"/>
      <c r="I121" s="175"/>
      <c r="J121" s="175"/>
      <c r="AZ121" s="174" t="str">
        <f>B121</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3" spans="2:52" x14ac:dyDescent="0.25">
      <c r="B123" s="175" t="s">
        <v>118</v>
      </c>
      <c r="C123" s="175"/>
      <c r="D123" s="175"/>
      <c r="E123" s="175"/>
      <c r="F123" s="175"/>
      <c r="G123" s="175"/>
      <c r="H123" s="175"/>
      <c r="I123" s="175"/>
      <c r="J123" s="175"/>
      <c r="AZ123" s="174" t="str">
        <f>B123</f>
        <v xml:space="preserve">        Závěrečné ustanovení</v>
      </c>
    </row>
    <row r="124" spans="2:52" x14ac:dyDescent="0.25">
      <c r="B124" s="175" t="s">
        <v>119</v>
      </c>
      <c r="C124" s="175"/>
      <c r="D124" s="175"/>
      <c r="E124" s="175"/>
      <c r="F124" s="175"/>
      <c r="G124" s="175"/>
      <c r="H124" s="175"/>
      <c r="I124" s="175"/>
      <c r="J124" s="175"/>
      <c r="AZ124" s="174" t="str">
        <f>B124</f>
        <v>Ostatní podmínky vztahující se ke zpracování nabídkové ceny jsou uvedeny v zadávací dokumentaci.</v>
      </c>
    </row>
    <row r="127" spans="2:52" ht="15.6" x14ac:dyDescent="0.3">
      <c r="B127" s="176" t="s">
        <v>120</v>
      </c>
    </row>
    <row r="129" spans="1:10" ht="25.5" customHeight="1" x14ac:dyDescent="0.25">
      <c r="A129" s="178"/>
      <c r="B129" s="181" t="s">
        <v>17</v>
      </c>
      <c r="C129" s="181" t="s">
        <v>5</v>
      </c>
      <c r="D129" s="182"/>
      <c r="E129" s="182"/>
      <c r="F129" s="183" t="s">
        <v>121</v>
      </c>
      <c r="G129" s="183"/>
      <c r="H129" s="183"/>
      <c r="I129" s="183" t="s">
        <v>29</v>
      </c>
      <c r="J129" s="183" t="s">
        <v>0</v>
      </c>
    </row>
    <row r="130" spans="1:10" ht="36.75" customHeight="1" x14ac:dyDescent="0.25">
      <c r="A130" s="179"/>
      <c r="B130" s="184" t="s">
        <v>122</v>
      </c>
      <c r="C130" s="185" t="s">
        <v>123</v>
      </c>
      <c r="D130" s="186"/>
      <c r="E130" s="186"/>
      <c r="F130" s="192" t="s">
        <v>24</v>
      </c>
      <c r="G130" s="193"/>
      <c r="H130" s="193"/>
      <c r="I130" s="193">
        <f>'03 03 Pol'!G8</f>
        <v>0</v>
      </c>
      <c r="J130" s="190" t="str">
        <f>IF(I149=0,"",I130/I149*100)</f>
        <v/>
      </c>
    </row>
    <row r="131" spans="1:10" ht="36.75" customHeight="1" x14ac:dyDescent="0.25">
      <c r="A131" s="179"/>
      <c r="B131" s="184" t="s">
        <v>124</v>
      </c>
      <c r="C131" s="185" t="s">
        <v>125</v>
      </c>
      <c r="D131" s="186"/>
      <c r="E131" s="186"/>
      <c r="F131" s="192" t="s">
        <v>24</v>
      </c>
      <c r="G131" s="193"/>
      <c r="H131" s="193"/>
      <c r="I131" s="193">
        <f>'04 04 Pol'!G8</f>
        <v>0</v>
      </c>
      <c r="J131" s="190" t="str">
        <f>IF(I149=0,"",I131/I149*100)</f>
        <v/>
      </c>
    </row>
    <row r="132" spans="1:10" ht="36.75" customHeight="1" x14ac:dyDescent="0.25">
      <c r="A132" s="179"/>
      <c r="B132" s="184" t="s">
        <v>126</v>
      </c>
      <c r="C132" s="185" t="s">
        <v>127</v>
      </c>
      <c r="D132" s="186"/>
      <c r="E132" s="186"/>
      <c r="F132" s="192" t="s">
        <v>24</v>
      </c>
      <c r="G132" s="193"/>
      <c r="H132" s="193"/>
      <c r="I132" s="193">
        <f>'03 03 Pol'!G26</f>
        <v>0</v>
      </c>
      <c r="J132" s="190" t="str">
        <f>IF(I149=0,"",I132/I149*100)</f>
        <v/>
      </c>
    </row>
    <row r="133" spans="1:10" ht="36.75" customHeight="1" x14ac:dyDescent="0.25">
      <c r="A133" s="179"/>
      <c r="B133" s="184" t="s">
        <v>128</v>
      </c>
      <c r="C133" s="185" t="s">
        <v>129</v>
      </c>
      <c r="D133" s="186"/>
      <c r="E133" s="186"/>
      <c r="F133" s="192" t="s">
        <v>24</v>
      </c>
      <c r="G133" s="193"/>
      <c r="H133" s="193"/>
      <c r="I133" s="193">
        <f>'03 03 Pol'!G39+'04 04 Pol'!G12</f>
        <v>0</v>
      </c>
      <c r="J133" s="190" t="str">
        <f>IF(I149=0,"",I133/I149*100)</f>
        <v/>
      </c>
    </row>
    <row r="134" spans="1:10" ht="36.75" customHeight="1" x14ac:dyDescent="0.25">
      <c r="A134" s="179"/>
      <c r="B134" s="184" t="s">
        <v>130</v>
      </c>
      <c r="C134" s="185" t="s">
        <v>131</v>
      </c>
      <c r="D134" s="186"/>
      <c r="E134" s="186"/>
      <c r="F134" s="192" t="s">
        <v>24</v>
      </c>
      <c r="G134" s="193"/>
      <c r="H134" s="193"/>
      <c r="I134" s="193">
        <f>'03 03 Pol'!G45+'04 04 Pol'!G19</f>
        <v>0</v>
      </c>
      <c r="J134" s="190" t="str">
        <f>IF(I149=0,"",I134/I149*100)</f>
        <v/>
      </c>
    </row>
    <row r="135" spans="1:10" ht="36.75" customHeight="1" x14ac:dyDescent="0.25">
      <c r="A135" s="179"/>
      <c r="B135" s="184" t="s">
        <v>132</v>
      </c>
      <c r="C135" s="185" t="s">
        <v>133</v>
      </c>
      <c r="D135" s="186"/>
      <c r="E135" s="186"/>
      <c r="F135" s="192" t="s">
        <v>24</v>
      </c>
      <c r="G135" s="193"/>
      <c r="H135" s="193"/>
      <c r="I135" s="193">
        <f>'04 04 Pol'!G24</f>
        <v>0</v>
      </c>
      <c r="J135" s="190" t="str">
        <f>IF(I149=0,"",I135/I149*100)</f>
        <v/>
      </c>
    </row>
    <row r="136" spans="1:10" ht="36.75" customHeight="1" x14ac:dyDescent="0.25">
      <c r="A136" s="179"/>
      <c r="B136" s="184" t="s">
        <v>134</v>
      </c>
      <c r="C136" s="185" t="s">
        <v>135</v>
      </c>
      <c r="D136" s="186"/>
      <c r="E136" s="186"/>
      <c r="F136" s="192" t="s">
        <v>24</v>
      </c>
      <c r="G136" s="193"/>
      <c r="H136" s="193"/>
      <c r="I136" s="193">
        <f>'04 04 Pol'!G39</f>
        <v>0</v>
      </c>
      <c r="J136" s="190" t="str">
        <f>IF(I149=0,"",I136/I149*100)</f>
        <v/>
      </c>
    </row>
    <row r="137" spans="1:10" ht="36.75" customHeight="1" x14ac:dyDescent="0.25">
      <c r="A137" s="179"/>
      <c r="B137" s="184" t="s">
        <v>136</v>
      </c>
      <c r="C137" s="185" t="s">
        <v>137</v>
      </c>
      <c r="D137" s="186"/>
      <c r="E137" s="186"/>
      <c r="F137" s="192" t="s">
        <v>24</v>
      </c>
      <c r="G137" s="193"/>
      <c r="H137" s="193"/>
      <c r="I137" s="193">
        <f>'04 04 Pol'!G47</f>
        <v>0</v>
      </c>
      <c r="J137" s="190" t="str">
        <f>IF(I149=0,"",I137/I149*100)</f>
        <v/>
      </c>
    </row>
    <row r="138" spans="1:10" ht="36.75" customHeight="1" x14ac:dyDescent="0.25">
      <c r="A138" s="179"/>
      <c r="B138" s="184" t="s">
        <v>138</v>
      </c>
      <c r="C138" s="185" t="s">
        <v>139</v>
      </c>
      <c r="D138" s="186"/>
      <c r="E138" s="186"/>
      <c r="F138" s="192" t="s">
        <v>24</v>
      </c>
      <c r="G138" s="193"/>
      <c r="H138" s="193"/>
      <c r="I138" s="193">
        <f>'03 03 Pol'!G52</f>
        <v>0</v>
      </c>
      <c r="J138" s="190" t="str">
        <f>IF(I149=0,"",I138/I149*100)</f>
        <v/>
      </c>
    </row>
    <row r="139" spans="1:10" ht="36.75" customHeight="1" x14ac:dyDescent="0.25">
      <c r="A139" s="179"/>
      <c r="B139" s="184" t="s">
        <v>140</v>
      </c>
      <c r="C139" s="185" t="s">
        <v>141</v>
      </c>
      <c r="D139" s="186"/>
      <c r="E139" s="186"/>
      <c r="F139" s="192" t="s">
        <v>24</v>
      </c>
      <c r="G139" s="193"/>
      <c r="H139" s="193"/>
      <c r="I139" s="193">
        <f>'04 04 Pol'!G55</f>
        <v>0</v>
      </c>
      <c r="J139" s="190" t="str">
        <f>IF(I149=0,"",I139/I149*100)</f>
        <v/>
      </c>
    </row>
    <row r="140" spans="1:10" ht="36.75" customHeight="1" x14ac:dyDescent="0.25">
      <c r="A140" s="179"/>
      <c r="B140" s="184" t="s">
        <v>142</v>
      </c>
      <c r="C140" s="185" t="s">
        <v>143</v>
      </c>
      <c r="D140" s="186"/>
      <c r="E140" s="186"/>
      <c r="F140" s="192" t="s">
        <v>24</v>
      </c>
      <c r="G140" s="193"/>
      <c r="H140" s="193"/>
      <c r="I140" s="193">
        <f>'03 03 Pol'!G54</f>
        <v>0</v>
      </c>
      <c r="J140" s="190" t="str">
        <f>IF(I149=0,"",I140/I149*100)</f>
        <v/>
      </c>
    </row>
    <row r="141" spans="1:10" ht="36.75" customHeight="1" x14ac:dyDescent="0.25">
      <c r="A141" s="179"/>
      <c r="B141" s="184" t="s">
        <v>144</v>
      </c>
      <c r="C141" s="185" t="s">
        <v>145</v>
      </c>
      <c r="D141" s="186"/>
      <c r="E141" s="186"/>
      <c r="F141" s="192" t="s">
        <v>24</v>
      </c>
      <c r="G141" s="193"/>
      <c r="H141" s="193"/>
      <c r="I141" s="193">
        <f>'01 01 Pol'!G8+'02 02 Pol'!G8+'03 03 Pol'!G64</f>
        <v>0</v>
      </c>
      <c r="J141" s="190" t="str">
        <f>IF(I149=0,"",I141/I149*100)</f>
        <v/>
      </c>
    </row>
    <row r="142" spans="1:10" ht="36.75" customHeight="1" x14ac:dyDescent="0.25">
      <c r="A142" s="179"/>
      <c r="B142" s="184" t="s">
        <v>146</v>
      </c>
      <c r="C142" s="185" t="s">
        <v>147</v>
      </c>
      <c r="D142" s="186"/>
      <c r="E142" s="186"/>
      <c r="F142" s="192" t="s">
        <v>24</v>
      </c>
      <c r="G142" s="193"/>
      <c r="H142" s="193"/>
      <c r="I142" s="193">
        <f>'01 01 Pol'!G22+'02 02 Pol'!G33+'03 03 Pol'!G69+'04 04 Pol'!G63</f>
        <v>0</v>
      </c>
      <c r="J142" s="190" t="str">
        <f>IF(I149=0,"",I142/I149*100)</f>
        <v/>
      </c>
    </row>
    <row r="143" spans="1:10" ht="36.75" customHeight="1" x14ac:dyDescent="0.25">
      <c r="A143" s="179"/>
      <c r="B143" s="184" t="s">
        <v>148</v>
      </c>
      <c r="C143" s="185" t="s">
        <v>149</v>
      </c>
      <c r="D143" s="186"/>
      <c r="E143" s="186"/>
      <c r="F143" s="192" t="s">
        <v>25</v>
      </c>
      <c r="G143" s="193"/>
      <c r="H143" s="193"/>
      <c r="I143" s="193">
        <f>'03 03 Pol'!G72</f>
        <v>0</v>
      </c>
      <c r="J143" s="190" t="str">
        <f>IF(I149=0,"",I143/I149*100)</f>
        <v/>
      </c>
    </row>
    <row r="144" spans="1:10" ht="36.75" customHeight="1" x14ac:dyDescent="0.25">
      <c r="A144" s="179"/>
      <c r="B144" s="184" t="s">
        <v>150</v>
      </c>
      <c r="C144" s="185" t="s">
        <v>151</v>
      </c>
      <c r="D144" s="186"/>
      <c r="E144" s="186"/>
      <c r="F144" s="192" t="s">
        <v>26</v>
      </c>
      <c r="G144" s="193"/>
      <c r="H144" s="193"/>
      <c r="I144" s="193">
        <f>'03 03 Pol'!G75</f>
        <v>0</v>
      </c>
      <c r="J144" s="190" t="str">
        <f>IF(I149=0,"",I144/I149*100)</f>
        <v/>
      </c>
    </row>
    <row r="145" spans="1:10" ht="36.75" customHeight="1" x14ac:dyDescent="0.25">
      <c r="A145" s="179"/>
      <c r="B145" s="184" t="s">
        <v>152</v>
      </c>
      <c r="C145" s="185" t="s">
        <v>153</v>
      </c>
      <c r="D145" s="186"/>
      <c r="E145" s="186"/>
      <c r="F145" s="192" t="s">
        <v>26</v>
      </c>
      <c r="G145" s="193"/>
      <c r="H145" s="193"/>
      <c r="I145" s="193">
        <f>'03 03 Pol'!G78</f>
        <v>0</v>
      </c>
      <c r="J145" s="190" t="str">
        <f>IF(I149=0,"",I145/I149*100)</f>
        <v/>
      </c>
    </row>
    <row r="146" spans="1:10" ht="36.75" customHeight="1" x14ac:dyDescent="0.25">
      <c r="A146" s="179"/>
      <c r="B146" s="184" t="s">
        <v>154</v>
      </c>
      <c r="C146" s="185" t="s">
        <v>155</v>
      </c>
      <c r="D146" s="186"/>
      <c r="E146" s="186"/>
      <c r="F146" s="192" t="s">
        <v>156</v>
      </c>
      <c r="G146" s="193"/>
      <c r="H146" s="193"/>
      <c r="I146" s="193">
        <f>'01 01 Pol'!G27+'02 02 Pol'!G38+'03 03 Pol'!G81</f>
        <v>0</v>
      </c>
      <c r="J146" s="190" t="str">
        <f>IF(I149=0,"",I146/I149*100)</f>
        <v/>
      </c>
    </row>
    <row r="147" spans="1:10" ht="36.75" customHeight="1" x14ac:dyDescent="0.25">
      <c r="A147" s="179"/>
      <c r="B147" s="184" t="s">
        <v>157</v>
      </c>
      <c r="C147" s="185" t="s">
        <v>27</v>
      </c>
      <c r="D147" s="186"/>
      <c r="E147" s="186"/>
      <c r="F147" s="192" t="s">
        <v>157</v>
      </c>
      <c r="G147" s="193"/>
      <c r="H147" s="193"/>
      <c r="I147" s="193">
        <f>'00 00 Naklady'!G8</f>
        <v>0</v>
      </c>
      <c r="J147" s="190" t="str">
        <f>IF(I149=0,"",I147/I149*100)</f>
        <v/>
      </c>
    </row>
    <row r="148" spans="1:10" ht="36.75" customHeight="1" x14ac:dyDescent="0.25">
      <c r="A148" s="179"/>
      <c r="B148" s="184" t="s">
        <v>158</v>
      </c>
      <c r="C148" s="185" t="s">
        <v>28</v>
      </c>
      <c r="D148" s="186"/>
      <c r="E148" s="186"/>
      <c r="F148" s="192" t="s">
        <v>158</v>
      </c>
      <c r="G148" s="193"/>
      <c r="H148" s="193"/>
      <c r="I148" s="193">
        <f>'00 00 Naklady'!G17</f>
        <v>0</v>
      </c>
      <c r="J148" s="190" t="str">
        <f>IF(I149=0,"",I148/I149*100)</f>
        <v/>
      </c>
    </row>
    <row r="149" spans="1:10" ht="25.5" customHeight="1" x14ac:dyDescent="0.25">
      <c r="A149" s="180"/>
      <c r="B149" s="187" t="s">
        <v>1</v>
      </c>
      <c r="C149" s="188"/>
      <c r="D149" s="189"/>
      <c r="E149" s="189"/>
      <c r="F149" s="194"/>
      <c r="G149" s="195"/>
      <c r="H149" s="195"/>
      <c r="I149" s="195">
        <f>SUM(I130:I148)</f>
        <v>0</v>
      </c>
      <c r="J149" s="191">
        <f>SUM(J130:J148)</f>
        <v>0</v>
      </c>
    </row>
    <row r="150" spans="1:10" x14ac:dyDescent="0.25">
      <c r="F150" s="133"/>
      <c r="G150" s="133"/>
      <c r="H150" s="133"/>
      <c r="I150" s="133"/>
      <c r="J150" s="134"/>
    </row>
    <row r="151" spans="1:10" x14ac:dyDescent="0.25">
      <c r="F151" s="133"/>
      <c r="G151" s="133"/>
      <c r="H151" s="133"/>
      <c r="I151" s="133"/>
      <c r="J151" s="134"/>
    </row>
    <row r="152" spans="1:10" x14ac:dyDescent="0.25">
      <c r="F152" s="133"/>
      <c r="G152" s="133"/>
      <c r="H152" s="133"/>
      <c r="I152" s="133"/>
      <c r="J152" s="134"/>
    </row>
  </sheetData>
  <sheetProtection algorithmName="SHA-512" hashValue="1htOdtUzNjkmbr1darC3pzEHxg3yPJOX5FizFel/FmSEL7/2RYzZAHFwybTYbDpuwLVk3GdrSFpm781bFwHWSg==" saltValue="L8TJU6e8R3cGWqV4Ggho3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7">
    <mergeCell ref="C148:E148"/>
    <mergeCell ref="C143:E143"/>
    <mergeCell ref="C144:E144"/>
    <mergeCell ref="C145:E145"/>
    <mergeCell ref="C146:E146"/>
    <mergeCell ref="C147:E147"/>
    <mergeCell ref="C138:E138"/>
    <mergeCell ref="C139:E139"/>
    <mergeCell ref="C140:E140"/>
    <mergeCell ref="C141:E141"/>
    <mergeCell ref="C142:E142"/>
    <mergeCell ref="C133:E133"/>
    <mergeCell ref="C134:E134"/>
    <mergeCell ref="C135:E135"/>
    <mergeCell ref="C136:E136"/>
    <mergeCell ref="C137:E137"/>
    <mergeCell ref="B123:J123"/>
    <mergeCell ref="B124:J124"/>
    <mergeCell ref="C130:E130"/>
    <mergeCell ref="C131:E131"/>
    <mergeCell ref="C132:E132"/>
    <mergeCell ref="B115:J115"/>
    <mergeCell ref="B117:J117"/>
    <mergeCell ref="B118:J118"/>
    <mergeCell ref="B120:J120"/>
    <mergeCell ref="B121:J121"/>
    <mergeCell ref="B106:J106"/>
    <mergeCell ref="B109:J109"/>
    <mergeCell ref="B111:J111"/>
    <mergeCell ref="B112:J112"/>
    <mergeCell ref="B113:J113"/>
    <mergeCell ref="B96:J96"/>
    <mergeCell ref="B97:J97"/>
    <mergeCell ref="B99:J99"/>
    <mergeCell ref="B100:J100"/>
    <mergeCell ref="B104:J104"/>
    <mergeCell ref="B89:J89"/>
    <mergeCell ref="B90:J90"/>
    <mergeCell ref="B92:J92"/>
    <mergeCell ref="B93:J93"/>
    <mergeCell ref="B94:J94"/>
    <mergeCell ref="B80:J80"/>
    <mergeCell ref="B82:J82"/>
    <mergeCell ref="B84:J84"/>
    <mergeCell ref="B85:J85"/>
    <mergeCell ref="B87:J87"/>
    <mergeCell ref="B73:J73"/>
    <mergeCell ref="B74:J74"/>
    <mergeCell ref="B76:J76"/>
    <mergeCell ref="B77:J77"/>
    <mergeCell ref="B79:J79"/>
    <mergeCell ref="B66:J66"/>
    <mergeCell ref="B67:J67"/>
    <mergeCell ref="B68:J68"/>
    <mergeCell ref="B69:J69"/>
    <mergeCell ref="B71:J71"/>
    <mergeCell ref="B58:J58"/>
    <mergeCell ref="B59:J59"/>
    <mergeCell ref="B61:J61"/>
    <mergeCell ref="B64:J64"/>
    <mergeCell ref="B65:J65"/>
    <mergeCell ref="C49:E49"/>
    <mergeCell ref="C50:E50"/>
    <mergeCell ref="B51:E51"/>
    <mergeCell ref="B54:J54"/>
    <mergeCell ref="B56:J56"/>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0" t="s">
        <v>6</v>
      </c>
      <c r="B1" s="100"/>
      <c r="C1" s="101"/>
      <c r="D1" s="100"/>
      <c r="E1" s="100"/>
      <c r="F1" s="100"/>
      <c r="G1" s="100"/>
    </row>
    <row r="2" spans="1:7" ht="24.9" customHeight="1" x14ac:dyDescent="0.25">
      <c r="A2" s="49" t="s">
        <v>7</v>
      </c>
      <c r="B2" s="48"/>
      <c r="C2" s="102"/>
      <c r="D2" s="102"/>
      <c r="E2" s="102"/>
      <c r="F2" s="102"/>
      <c r="G2" s="103"/>
    </row>
    <row r="3" spans="1:7" ht="24.9" customHeight="1" x14ac:dyDescent="0.25">
      <c r="A3" s="49" t="s">
        <v>8</v>
      </c>
      <c r="B3" s="48"/>
      <c r="C3" s="102"/>
      <c r="D3" s="102"/>
      <c r="E3" s="102"/>
      <c r="F3" s="102"/>
      <c r="G3" s="103"/>
    </row>
    <row r="4" spans="1:7" ht="24.9" customHeight="1" x14ac:dyDescent="0.25">
      <c r="A4" s="49" t="s">
        <v>9</v>
      </c>
      <c r="B4" s="48"/>
      <c r="C4" s="102"/>
      <c r="D4" s="102"/>
      <c r="E4" s="102"/>
      <c r="F4" s="102"/>
      <c r="G4" s="103"/>
    </row>
    <row r="5" spans="1:7" x14ac:dyDescent="0.25">
      <c r="B5" s="4"/>
      <c r="C5" s="5"/>
      <c r="D5" s="6"/>
    </row>
  </sheetData>
  <sheetProtection algorithmName="SHA-512" hashValue="9TDESFnQRcCAgqcYG5ata6IsiSWd7bUn8xFE+q2WaE+6g03M3d0IToLCmrIJ2rUp3Ayt5NUUDmqH1tPy7T6xnA==" saltValue="sxUzFT9g8AwY3UBpL4Nc2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159</v>
      </c>
      <c r="B1" s="197"/>
      <c r="C1" s="197"/>
      <c r="D1" s="197"/>
      <c r="E1" s="197"/>
      <c r="F1" s="197"/>
      <c r="G1" s="197"/>
      <c r="AG1" t="s">
        <v>160</v>
      </c>
    </row>
    <row r="2" spans="1:60" ht="25.05" customHeight="1" x14ac:dyDescent="0.25">
      <c r="A2" s="198" t="s">
        <v>7</v>
      </c>
      <c r="B2" s="48" t="s">
        <v>43</v>
      </c>
      <c r="C2" s="201" t="s">
        <v>44</v>
      </c>
      <c r="D2" s="199"/>
      <c r="E2" s="199"/>
      <c r="F2" s="199"/>
      <c r="G2" s="200"/>
      <c r="AG2" t="s">
        <v>161</v>
      </c>
    </row>
    <row r="3" spans="1:60" ht="25.05" customHeight="1" x14ac:dyDescent="0.25">
      <c r="A3" s="198" t="s">
        <v>8</v>
      </c>
      <c r="B3" s="48" t="s">
        <v>57</v>
      </c>
      <c r="C3" s="201" t="s">
        <v>58</v>
      </c>
      <c r="D3" s="199"/>
      <c r="E3" s="199"/>
      <c r="F3" s="199"/>
      <c r="G3" s="200"/>
      <c r="AC3" s="177" t="s">
        <v>162</v>
      </c>
      <c r="AG3" t="s">
        <v>163</v>
      </c>
    </row>
    <row r="4" spans="1:60" ht="25.05" customHeight="1" x14ac:dyDescent="0.25">
      <c r="A4" s="202" t="s">
        <v>9</v>
      </c>
      <c r="B4" s="203" t="s">
        <v>57</v>
      </c>
      <c r="C4" s="204" t="s">
        <v>58</v>
      </c>
      <c r="D4" s="205"/>
      <c r="E4" s="205"/>
      <c r="F4" s="205"/>
      <c r="G4" s="206"/>
      <c r="AG4" t="s">
        <v>164</v>
      </c>
    </row>
    <row r="5" spans="1:60" x14ac:dyDescent="0.25">
      <c r="D5" s="10"/>
    </row>
    <row r="6" spans="1:60" ht="39.6" x14ac:dyDescent="0.25">
      <c r="A6" s="208" t="s">
        <v>165</v>
      </c>
      <c r="B6" s="210" t="s">
        <v>166</v>
      </c>
      <c r="C6" s="210" t="s">
        <v>167</v>
      </c>
      <c r="D6" s="209" t="s">
        <v>168</v>
      </c>
      <c r="E6" s="208" t="s">
        <v>169</v>
      </c>
      <c r="F6" s="207" t="s">
        <v>170</v>
      </c>
      <c r="G6" s="208" t="s">
        <v>29</v>
      </c>
      <c r="H6" s="211" t="s">
        <v>30</v>
      </c>
      <c r="I6" s="211" t="s">
        <v>171</v>
      </c>
      <c r="J6" s="211" t="s">
        <v>31</v>
      </c>
      <c r="K6" s="211" t="s">
        <v>172</v>
      </c>
      <c r="L6" s="211" t="s">
        <v>173</v>
      </c>
      <c r="M6" s="211" t="s">
        <v>174</v>
      </c>
      <c r="N6" s="211" t="s">
        <v>175</v>
      </c>
      <c r="O6" s="211" t="s">
        <v>176</v>
      </c>
      <c r="P6" s="211" t="s">
        <v>177</v>
      </c>
      <c r="Q6" s="211" t="s">
        <v>178</v>
      </c>
      <c r="R6" s="211" t="s">
        <v>179</v>
      </c>
      <c r="S6" s="211" t="s">
        <v>180</v>
      </c>
      <c r="T6" s="211" t="s">
        <v>181</v>
      </c>
      <c r="U6" s="211" t="s">
        <v>182</v>
      </c>
      <c r="V6" s="211" t="s">
        <v>183</v>
      </c>
      <c r="W6" s="211" t="s">
        <v>184</v>
      </c>
      <c r="X6" s="211" t="s">
        <v>185</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3" t="s">
        <v>186</v>
      </c>
      <c r="B8" s="224" t="s">
        <v>157</v>
      </c>
      <c r="C8" s="239" t="s">
        <v>27</v>
      </c>
      <c r="D8" s="225"/>
      <c r="E8" s="226"/>
      <c r="F8" s="227"/>
      <c r="G8" s="227">
        <f>SUMIF(AG9:AG16,"&lt;&gt;NOR",G9:G16)</f>
        <v>0</v>
      </c>
      <c r="H8" s="227"/>
      <c r="I8" s="227">
        <f>SUM(I9:I16)</f>
        <v>0</v>
      </c>
      <c r="J8" s="227"/>
      <c r="K8" s="227">
        <f>SUM(K9:K16)</f>
        <v>0</v>
      </c>
      <c r="L8" s="227"/>
      <c r="M8" s="227">
        <f>SUM(M9:M16)</f>
        <v>0</v>
      </c>
      <c r="N8" s="227"/>
      <c r="O8" s="227">
        <f>SUM(O9:O16)</f>
        <v>0</v>
      </c>
      <c r="P8" s="227"/>
      <c r="Q8" s="227">
        <f>SUM(Q9:Q16)</f>
        <v>0</v>
      </c>
      <c r="R8" s="227"/>
      <c r="S8" s="227"/>
      <c r="T8" s="228"/>
      <c r="U8" s="222"/>
      <c r="V8" s="222">
        <f>SUM(V9:V16)</f>
        <v>0</v>
      </c>
      <c r="W8" s="222"/>
      <c r="X8" s="222"/>
      <c r="AG8" t="s">
        <v>187</v>
      </c>
    </row>
    <row r="9" spans="1:60" outlineLevel="1" x14ac:dyDescent="0.25">
      <c r="A9" s="229">
        <v>1</v>
      </c>
      <c r="B9" s="230" t="s">
        <v>188</v>
      </c>
      <c r="C9" s="240" t="s">
        <v>189</v>
      </c>
      <c r="D9" s="231" t="s">
        <v>190</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191</v>
      </c>
      <c r="T9" s="235" t="s">
        <v>192</v>
      </c>
      <c r="U9" s="221">
        <v>0</v>
      </c>
      <c r="V9" s="221">
        <f>ROUND(E9*U9,2)</f>
        <v>0</v>
      </c>
      <c r="W9" s="221"/>
      <c r="X9" s="221" t="s">
        <v>193</v>
      </c>
      <c r="Y9" s="212"/>
      <c r="Z9" s="212"/>
      <c r="AA9" s="212"/>
      <c r="AB9" s="212"/>
      <c r="AC9" s="212"/>
      <c r="AD9" s="212"/>
      <c r="AE9" s="212"/>
      <c r="AF9" s="212"/>
      <c r="AG9" s="212" t="s">
        <v>194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41" t="s">
        <v>195</v>
      </c>
      <c r="D10" s="237"/>
      <c r="E10" s="237"/>
      <c r="F10" s="237"/>
      <c r="G10" s="237"/>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196</v>
      </c>
      <c r="AH10" s="212"/>
      <c r="AI10" s="212"/>
      <c r="AJ10" s="212"/>
      <c r="AK10" s="212"/>
      <c r="AL10" s="212"/>
      <c r="AM10" s="212"/>
      <c r="AN10" s="212"/>
      <c r="AO10" s="212"/>
      <c r="AP10" s="212"/>
      <c r="AQ10" s="212"/>
      <c r="AR10" s="212"/>
      <c r="AS10" s="212"/>
      <c r="AT10" s="212"/>
      <c r="AU10" s="212"/>
      <c r="AV10" s="212"/>
      <c r="AW10" s="212"/>
      <c r="AX10" s="212"/>
      <c r="AY10" s="212"/>
      <c r="AZ10" s="212"/>
      <c r="BA10" s="236" t="str">
        <f>C10</f>
        <v>Zaměření a vytýčení stávajících inženýrských sítí v místě stavby z hlediska jejich ochrany při provádění stavby.</v>
      </c>
      <c r="BB10" s="212"/>
      <c r="BC10" s="212"/>
      <c r="BD10" s="212"/>
      <c r="BE10" s="212"/>
      <c r="BF10" s="212"/>
      <c r="BG10" s="212"/>
      <c r="BH10" s="212"/>
    </row>
    <row r="11" spans="1:60" outlineLevel="1" x14ac:dyDescent="0.25">
      <c r="A11" s="229">
        <v>2</v>
      </c>
      <c r="B11" s="230" t="s">
        <v>197</v>
      </c>
      <c r="C11" s="240" t="s">
        <v>198</v>
      </c>
      <c r="D11" s="231" t="s">
        <v>190</v>
      </c>
      <c r="E11" s="232">
        <v>1</v>
      </c>
      <c r="F11" s="233"/>
      <c r="G11" s="234">
        <f>ROUND(E11*F11,2)</f>
        <v>0</v>
      </c>
      <c r="H11" s="233"/>
      <c r="I11" s="234">
        <f>ROUND(E11*H11,2)</f>
        <v>0</v>
      </c>
      <c r="J11" s="233"/>
      <c r="K11" s="234">
        <f>ROUND(E11*J11,2)</f>
        <v>0</v>
      </c>
      <c r="L11" s="234">
        <v>21</v>
      </c>
      <c r="M11" s="234">
        <f>G11*(1+L11/100)</f>
        <v>0</v>
      </c>
      <c r="N11" s="234">
        <v>0</v>
      </c>
      <c r="O11" s="234">
        <f>ROUND(E11*N11,2)</f>
        <v>0</v>
      </c>
      <c r="P11" s="234">
        <v>0</v>
      </c>
      <c r="Q11" s="234">
        <f>ROUND(E11*P11,2)</f>
        <v>0</v>
      </c>
      <c r="R11" s="234"/>
      <c r="S11" s="234" t="s">
        <v>191</v>
      </c>
      <c r="T11" s="235" t="s">
        <v>192</v>
      </c>
      <c r="U11" s="221">
        <v>0</v>
      </c>
      <c r="V11" s="221">
        <f>ROUND(E11*U11,2)</f>
        <v>0</v>
      </c>
      <c r="W11" s="221"/>
      <c r="X11" s="221" t="s">
        <v>193</v>
      </c>
      <c r="Y11" s="212"/>
      <c r="Z11" s="212"/>
      <c r="AA11" s="212"/>
      <c r="AB11" s="212"/>
      <c r="AC11" s="212"/>
      <c r="AD11" s="212"/>
      <c r="AE11" s="212"/>
      <c r="AF11" s="212"/>
      <c r="AG11" s="212" t="s">
        <v>194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41" t="s">
        <v>199</v>
      </c>
      <c r="D12" s="237"/>
      <c r="E12" s="237"/>
      <c r="F12" s="237"/>
      <c r="G12" s="237"/>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196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29">
        <v>3</v>
      </c>
      <c r="B13" s="230" t="s">
        <v>200</v>
      </c>
      <c r="C13" s="240" t="s">
        <v>201</v>
      </c>
      <c r="D13" s="231" t="s">
        <v>190</v>
      </c>
      <c r="E13" s="232">
        <v>1</v>
      </c>
      <c r="F13" s="233"/>
      <c r="G13" s="234">
        <f>ROUND(E13*F13,2)</f>
        <v>0</v>
      </c>
      <c r="H13" s="233"/>
      <c r="I13" s="234">
        <f>ROUND(E13*H13,2)</f>
        <v>0</v>
      </c>
      <c r="J13" s="233"/>
      <c r="K13" s="234">
        <f>ROUND(E13*J13,2)</f>
        <v>0</v>
      </c>
      <c r="L13" s="234">
        <v>21</v>
      </c>
      <c r="M13" s="234">
        <f>G13*(1+L13/100)</f>
        <v>0</v>
      </c>
      <c r="N13" s="234">
        <v>0</v>
      </c>
      <c r="O13" s="234">
        <f>ROUND(E13*N13,2)</f>
        <v>0</v>
      </c>
      <c r="P13" s="234">
        <v>0</v>
      </c>
      <c r="Q13" s="234">
        <f>ROUND(E13*P13,2)</f>
        <v>0</v>
      </c>
      <c r="R13" s="234"/>
      <c r="S13" s="234" t="s">
        <v>191</v>
      </c>
      <c r="T13" s="235" t="s">
        <v>192</v>
      </c>
      <c r="U13" s="221">
        <v>0</v>
      </c>
      <c r="V13" s="221">
        <f>ROUND(E13*U13,2)</f>
        <v>0</v>
      </c>
      <c r="W13" s="221"/>
      <c r="X13" s="221" t="s">
        <v>193</v>
      </c>
      <c r="Y13" s="212"/>
      <c r="Z13" s="212"/>
      <c r="AA13" s="212"/>
      <c r="AB13" s="212"/>
      <c r="AC13" s="212"/>
      <c r="AD13" s="212"/>
      <c r="AE13" s="212"/>
      <c r="AF13" s="212"/>
      <c r="AG13" s="212" t="s">
        <v>202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1.2" outlineLevel="1" x14ac:dyDescent="0.25">
      <c r="A14" s="219"/>
      <c r="B14" s="220"/>
      <c r="C14" s="241" t="s">
        <v>203</v>
      </c>
      <c r="D14" s="237"/>
      <c r="E14" s="237"/>
      <c r="F14" s="237"/>
      <c r="G14" s="237"/>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196</v>
      </c>
      <c r="AH14" s="212"/>
      <c r="AI14" s="212"/>
      <c r="AJ14" s="212"/>
      <c r="AK14" s="212"/>
      <c r="AL14" s="212"/>
      <c r="AM14" s="212"/>
      <c r="AN14" s="212"/>
      <c r="AO14" s="212"/>
      <c r="AP14" s="212"/>
      <c r="AQ14" s="212"/>
      <c r="AR14" s="212"/>
      <c r="AS14" s="212"/>
      <c r="AT14" s="212"/>
      <c r="AU14" s="212"/>
      <c r="AV14" s="212"/>
      <c r="AW14" s="212"/>
      <c r="AX14" s="212"/>
      <c r="AY14" s="212"/>
      <c r="AZ14" s="212"/>
      <c r="BA14" s="236" t="str">
        <f>C14</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4" s="212"/>
      <c r="BC14" s="212"/>
      <c r="BD14" s="212"/>
      <c r="BE14" s="212"/>
      <c r="BF14" s="212"/>
      <c r="BG14" s="212"/>
      <c r="BH14" s="212"/>
    </row>
    <row r="15" spans="1:60" outlineLevel="1" x14ac:dyDescent="0.25">
      <c r="A15" s="229">
        <v>4</v>
      </c>
      <c r="B15" s="230" t="s">
        <v>204</v>
      </c>
      <c r="C15" s="240" t="s">
        <v>205</v>
      </c>
      <c r="D15" s="231" t="s">
        <v>190</v>
      </c>
      <c r="E15" s="232">
        <v>1</v>
      </c>
      <c r="F15" s="233"/>
      <c r="G15" s="234">
        <f>ROUND(E15*F15,2)</f>
        <v>0</v>
      </c>
      <c r="H15" s="233"/>
      <c r="I15" s="234">
        <f>ROUND(E15*H15,2)</f>
        <v>0</v>
      </c>
      <c r="J15" s="233"/>
      <c r="K15" s="234">
        <f>ROUND(E15*J15,2)</f>
        <v>0</v>
      </c>
      <c r="L15" s="234">
        <v>21</v>
      </c>
      <c r="M15" s="234">
        <f>G15*(1+L15/100)</f>
        <v>0</v>
      </c>
      <c r="N15" s="234">
        <v>0</v>
      </c>
      <c r="O15" s="234">
        <f>ROUND(E15*N15,2)</f>
        <v>0</v>
      </c>
      <c r="P15" s="234">
        <v>0</v>
      </c>
      <c r="Q15" s="234">
        <f>ROUND(E15*P15,2)</f>
        <v>0</v>
      </c>
      <c r="R15" s="234"/>
      <c r="S15" s="234" t="s">
        <v>191</v>
      </c>
      <c r="T15" s="235" t="s">
        <v>192</v>
      </c>
      <c r="U15" s="221">
        <v>0</v>
      </c>
      <c r="V15" s="221">
        <f>ROUND(E15*U15,2)</f>
        <v>0</v>
      </c>
      <c r="W15" s="221"/>
      <c r="X15" s="221" t="s">
        <v>193</v>
      </c>
      <c r="Y15" s="212"/>
      <c r="Z15" s="212"/>
      <c r="AA15" s="212"/>
      <c r="AB15" s="212"/>
      <c r="AC15" s="212"/>
      <c r="AD15" s="212"/>
      <c r="AE15" s="212"/>
      <c r="AF15" s="212"/>
      <c r="AG15" s="212" t="s">
        <v>194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41" t="s">
        <v>206</v>
      </c>
      <c r="D16" s="237"/>
      <c r="E16" s="237"/>
      <c r="F16" s="237"/>
      <c r="G16" s="237"/>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196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5">
      <c r="A17" s="223" t="s">
        <v>186</v>
      </c>
      <c r="B17" s="224" t="s">
        <v>158</v>
      </c>
      <c r="C17" s="239" t="s">
        <v>28</v>
      </c>
      <c r="D17" s="225"/>
      <c r="E17" s="226"/>
      <c r="F17" s="227"/>
      <c r="G17" s="227">
        <f>SUMIF(AG18:AG27,"&lt;&gt;NOR",G18:G27)</f>
        <v>0</v>
      </c>
      <c r="H17" s="227"/>
      <c r="I17" s="227">
        <f>SUM(I18:I27)</f>
        <v>0</v>
      </c>
      <c r="J17" s="227"/>
      <c r="K17" s="227">
        <f>SUM(K18:K27)</f>
        <v>0</v>
      </c>
      <c r="L17" s="227"/>
      <c r="M17" s="227">
        <f>SUM(M18:M27)</f>
        <v>0</v>
      </c>
      <c r="N17" s="227"/>
      <c r="O17" s="227">
        <f>SUM(O18:O27)</f>
        <v>0</v>
      </c>
      <c r="P17" s="227"/>
      <c r="Q17" s="227">
        <f>SUM(Q18:Q27)</f>
        <v>0</v>
      </c>
      <c r="R17" s="227"/>
      <c r="S17" s="227"/>
      <c r="T17" s="228"/>
      <c r="U17" s="222"/>
      <c r="V17" s="222">
        <f>SUM(V18:V27)</f>
        <v>0</v>
      </c>
      <c r="W17" s="222"/>
      <c r="X17" s="222"/>
      <c r="AG17" t="s">
        <v>187</v>
      </c>
    </row>
    <row r="18" spans="1:60" outlineLevel="1" x14ac:dyDescent="0.25">
      <c r="A18" s="229">
        <v>5</v>
      </c>
      <c r="B18" s="230" t="s">
        <v>207</v>
      </c>
      <c r="C18" s="240" t="s">
        <v>208</v>
      </c>
      <c r="D18" s="231" t="s">
        <v>190</v>
      </c>
      <c r="E18" s="232">
        <v>1</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c r="S18" s="234" t="s">
        <v>191</v>
      </c>
      <c r="T18" s="235" t="s">
        <v>192</v>
      </c>
      <c r="U18" s="221">
        <v>0</v>
      </c>
      <c r="V18" s="221">
        <f>ROUND(E18*U18,2)</f>
        <v>0</v>
      </c>
      <c r="W18" s="221"/>
      <c r="X18" s="221" t="s">
        <v>193</v>
      </c>
      <c r="Y18" s="212"/>
      <c r="Z18" s="212"/>
      <c r="AA18" s="212"/>
      <c r="AB18" s="212"/>
      <c r="AC18" s="212"/>
      <c r="AD18" s="212"/>
      <c r="AE18" s="212"/>
      <c r="AF18" s="212"/>
      <c r="AG18" s="212" t="s">
        <v>194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1" outlineLevel="1" x14ac:dyDescent="0.25">
      <c r="A19" s="219"/>
      <c r="B19" s="220"/>
      <c r="C19" s="241" t="s">
        <v>209</v>
      </c>
      <c r="D19" s="237"/>
      <c r="E19" s="237"/>
      <c r="F19" s="237"/>
      <c r="G19" s="237"/>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196</v>
      </c>
      <c r="AH19" s="212"/>
      <c r="AI19" s="212"/>
      <c r="AJ19" s="212"/>
      <c r="AK19" s="212"/>
      <c r="AL19" s="212"/>
      <c r="AM19" s="212"/>
      <c r="AN19" s="212"/>
      <c r="AO19" s="212"/>
      <c r="AP19" s="212"/>
      <c r="AQ19" s="212"/>
      <c r="AR19" s="212"/>
      <c r="AS19" s="212"/>
      <c r="AT19" s="212"/>
      <c r="AU19" s="212"/>
      <c r="AV19" s="212"/>
      <c r="AW19" s="212"/>
      <c r="AX19" s="212"/>
      <c r="AY19" s="212"/>
      <c r="AZ19" s="212"/>
      <c r="BA19" s="236" t="str">
        <f>C19</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19" s="212"/>
      <c r="BC19" s="212"/>
      <c r="BD19" s="212"/>
      <c r="BE19" s="212"/>
      <c r="BF19" s="212"/>
      <c r="BG19" s="212"/>
      <c r="BH19" s="212"/>
    </row>
    <row r="20" spans="1:60" outlineLevel="1" x14ac:dyDescent="0.25">
      <c r="A20" s="229">
        <v>6</v>
      </c>
      <c r="B20" s="230" t="s">
        <v>210</v>
      </c>
      <c r="C20" s="240" t="s">
        <v>211</v>
      </c>
      <c r="D20" s="231" t="s">
        <v>190</v>
      </c>
      <c r="E20" s="232">
        <v>1</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c r="S20" s="234" t="s">
        <v>191</v>
      </c>
      <c r="T20" s="235" t="s">
        <v>192</v>
      </c>
      <c r="U20" s="221">
        <v>0</v>
      </c>
      <c r="V20" s="221">
        <f>ROUND(E20*U20,2)</f>
        <v>0</v>
      </c>
      <c r="W20" s="221"/>
      <c r="X20" s="221" t="s">
        <v>193</v>
      </c>
      <c r="Y20" s="212"/>
      <c r="Z20" s="212"/>
      <c r="AA20" s="212"/>
      <c r="AB20" s="212"/>
      <c r="AC20" s="212"/>
      <c r="AD20" s="212"/>
      <c r="AE20" s="212"/>
      <c r="AF20" s="212"/>
      <c r="AG20" s="212" t="s">
        <v>194</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41" t="s">
        <v>212</v>
      </c>
      <c r="D21" s="237"/>
      <c r="E21" s="237"/>
      <c r="F21" s="237"/>
      <c r="G21" s="237"/>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196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29">
        <v>7</v>
      </c>
      <c r="B22" s="230" t="s">
        <v>213</v>
      </c>
      <c r="C22" s="240" t="s">
        <v>214</v>
      </c>
      <c r="D22" s="231" t="s">
        <v>190</v>
      </c>
      <c r="E22" s="232">
        <v>1</v>
      </c>
      <c r="F22" s="233"/>
      <c r="G22" s="234">
        <f>ROUND(E22*F22,2)</f>
        <v>0</v>
      </c>
      <c r="H22" s="233"/>
      <c r="I22" s="234">
        <f>ROUND(E22*H22,2)</f>
        <v>0</v>
      </c>
      <c r="J22" s="233"/>
      <c r="K22" s="234">
        <f>ROUND(E22*J22,2)</f>
        <v>0</v>
      </c>
      <c r="L22" s="234">
        <v>21</v>
      </c>
      <c r="M22" s="234">
        <f>G22*(1+L22/100)</f>
        <v>0</v>
      </c>
      <c r="N22" s="234">
        <v>0</v>
      </c>
      <c r="O22" s="234">
        <f>ROUND(E22*N22,2)</f>
        <v>0</v>
      </c>
      <c r="P22" s="234">
        <v>0</v>
      </c>
      <c r="Q22" s="234">
        <f>ROUND(E22*P22,2)</f>
        <v>0</v>
      </c>
      <c r="R22" s="234"/>
      <c r="S22" s="234" t="s">
        <v>191</v>
      </c>
      <c r="T22" s="235" t="s">
        <v>192</v>
      </c>
      <c r="U22" s="221">
        <v>0</v>
      </c>
      <c r="V22" s="221">
        <f>ROUND(E22*U22,2)</f>
        <v>0</v>
      </c>
      <c r="W22" s="221"/>
      <c r="X22" s="221" t="s">
        <v>193</v>
      </c>
      <c r="Y22" s="212"/>
      <c r="Z22" s="212"/>
      <c r="AA22" s="212"/>
      <c r="AB22" s="212"/>
      <c r="AC22" s="212"/>
      <c r="AD22" s="212"/>
      <c r="AE22" s="212"/>
      <c r="AF22" s="212"/>
      <c r="AG22" s="212" t="s">
        <v>194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1.2" outlineLevel="1" x14ac:dyDescent="0.25">
      <c r="A23" s="219"/>
      <c r="B23" s="220"/>
      <c r="C23" s="241" t="s">
        <v>215</v>
      </c>
      <c r="D23" s="237"/>
      <c r="E23" s="237"/>
      <c r="F23" s="237"/>
      <c r="G23" s="237"/>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196</v>
      </c>
      <c r="AH23" s="212"/>
      <c r="AI23" s="212"/>
      <c r="AJ23" s="212"/>
      <c r="AK23" s="212"/>
      <c r="AL23" s="212"/>
      <c r="AM23" s="212"/>
      <c r="AN23" s="212"/>
      <c r="AO23" s="212"/>
      <c r="AP23" s="212"/>
      <c r="AQ23" s="212"/>
      <c r="AR23" s="212"/>
      <c r="AS23" s="212"/>
      <c r="AT23" s="212"/>
      <c r="AU23" s="212"/>
      <c r="AV23" s="212"/>
      <c r="AW23" s="212"/>
      <c r="AX23" s="212"/>
      <c r="AY23" s="212"/>
      <c r="AZ23" s="212"/>
      <c r="BA23" s="236" t="str">
        <f>C23</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3" s="212"/>
      <c r="BC23" s="212"/>
      <c r="BD23" s="212"/>
      <c r="BE23" s="212"/>
      <c r="BF23" s="212"/>
      <c r="BG23" s="212"/>
      <c r="BH23" s="212"/>
    </row>
    <row r="24" spans="1:60" outlineLevel="1" x14ac:dyDescent="0.25">
      <c r="A24" s="229">
        <v>8</v>
      </c>
      <c r="B24" s="230" t="s">
        <v>216</v>
      </c>
      <c r="C24" s="240" t="s">
        <v>217</v>
      </c>
      <c r="D24" s="231" t="s">
        <v>190</v>
      </c>
      <c r="E24" s="232">
        <v>1</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c r="S24" s="234" t="s">
        <v>191</v>
      </c>
      <c r="T24" s="235" t="s">
        <v>192</v>
      </c>
      <c r="U24" s="221">
        <v>0</v>
      </c>
      <c r="V24" s="221">
        <f>ROUND(E24*U24,2)</f>
        <v>0</v>
      </c>
      <c r="W24" s="221"/>
      <c r="X24" s="221" t="s">
        <v>193</v>
      </c>
      <c r="Y24" s="212"/>
      <c r="Z24" s="212"/>
      <c r="AA24" s="212"/>
      <c r="AB24" s="212"/>
      <c r="AC24" s="212"/>
      <c r="AD24" s="212"/>
      <c r="AE24" s="212"/>
      <c r="AF24" s="212"/>
      <c r="AG24" s="212" t="s">
        <v>194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1" outlineLevel="1" x14ac:dyDescent="0.25">
      <c r="A25" s="219"/>
      <c r="B25" s="220"/>
      <c r="C25" s="241" t="s">
        <v>218</v>
      </c>
      <c r="D25" s="237"/>
      <c r="E25" s="237"/>
      <c r="F25" s="237"/>
      <c r="G25" s="237"/>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196</v>
      </c>
      <c r="AH25" s="212"/>
      <c r="AI25" s="212"/>
      <c r="AJ25" s="212"/>
      <c r="AK25" s="212"/>
      <c r="AL25" s="212"/>
      <c r="AM25" s="212"/>
      <c r="AN25" s="212"/>
      <c r="AO25" s="212"/>
      <c r="AP25" s="212"/>
      <c r="AQ25" s="212"/>
      <c r="AR25" s="212"/>
      <c r="AS25" s="212"/>
      <c r="AT25" s="212"/>
      <c r="AU25" s="212"/>
      <c r="AV25" s="212"/>
      <c r="AW25" s="212"/>
      <c r="AX25" s="212"/>
      <c r="AY25" s="212"/>
      <c r="AZ25" s="212"/>
      <c r="BA25" s="236" t="str">
        <f>C25</f>
        <v>Náklady zhotovitele, související s prováděním zkoušek a revizí předepsaných technickými normami nebo objednatelem a které jsou pro provedení díla nezbytné.</v>
      </c>
      <c r="BB25" s="212"/>
      <c r="BC25" s="212"/>
      <c r="BD25" s="212"/>
      <c r="BE25" s="212"/>
      <c r="BF25" s="212"/>
      <c r="BG25" s="212"/>
      <c r="BH25" s="212"/>
    </row>
    <row r="26" spans="1:60" outlineLevel="1" x14ac:dyDescent="0.25">
      <c r="A26" s="229">
        <v>9</v>
      </c>
      <c r="B26" s="230" t="s">
        <v>219</v>
      </c>
      <c r="C26" s="240" t="s">
        <v>220</v>
      </c>
      <c r="D26" s="231" t="s">
        <v>190</v>
      </c>
      <c r="E26" s="232">
        <v>1</v>
      </c>
      <c r="F26" s="233"/>
      <c r="G26" s="234">
        <f>ROUND(E26*F26,2)</f>
        <v>0</v>
      </c>
      <c r="H26" s="233"/>
      <c r="I26" s="234">
        <f>ROUND(E26*H26,2)</f>
        <v>0</v>
      </c>
      <c r="J26" s="233"/>
      <c r="K26" s="234">
        <f>ROUND(E26*J26,2)</f>
        <v>0</v>
      </c>
      <c r="L26" s="234">
        <v>21</v>
      </c>
      <c r="M26" s="234">
        <f>G26*(1+L26/100)</f>
        <v>0</v>
      </c>
      <c r="N26" s="234">
        <v>0</v>
      </c>
      <c r="O26" s="234">
        <f>ROUND(E26*N26,2)</f>
        <v>0</v>
      </c>
      <c r="P26" s="234">
        <v>0</v>
      </c>
      <c r="Q26" s="234">
        <f>ROUND(E26*P26,2)</f>
        <v>0</v>
      </c>
      <c r="R26" s="234"/>
      <c r="S26" s="234" t="s">
        <v>191</v>
      </c>
      <c r="T26" s="235" t="s">
        <v>192</v>
      </c>
      <c r="U26" s="221">
        <v>0</v>
      </c>
      <c r="V26" s="221">
        <f>ROUND(E26*U26,2)</f>
        <v>0</v>
      </c>
      <c r="W26" s="221"/>
      <c r="X26" s="221" t="s">
        <v>193</v>
      </c>
      <c r="Y26" s="212"/>
      <c r="Z26" s="212"/>
      <c r="AA26" s="212"/>
      <c r="AB26" s="212"/>
      <c r="AC26" s="212"/>
      <c r="AD26" s="212"/>
      <c r="AE26" s="212"/>
      <c r="AF26" s="212"/>
      <c r="AG26" s="212" t="s">
        <v>194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41" t="s">
        <v>221</v>
      </c>
      <c r="D27" s="237"/>
      <c r="E27" s="237"/>
      <c r="F27" s="237"/>
      <c r="G27" s="237"/>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196</v>
      </c>
      <c r="AH27" s="212"/>
      <c r="AI27" s="212"/>
      <c r="AJ27" s="212"/>
      <c r="AK27" s="212"/>
      <c r="AL27" s="212"/>
      <c r="AM27" s="212"/>
      <c r="AN27" s="212"/>
      <c r="AO27" s="212"/>
      <c r="AP27" s="212"/>
      <c r="AQ27" s="212"/>
      <c r="AR27" s="212"/>
      <c r="AS27" s="212"/>
      <c r="AT27" s="212"/>
      <c r="AU27" s="212"/>
      <c r="AV27" s="212"/>
      <c r="AW27" s="212"/>
      <c r="AX27" s="212"/>
      <c r="AY27" s="212"/>
      <c r="AZ27" s="212"/>
      <c r="BA27" s="236" t="str">
        <f>C27</f>
        <v>Náklady zhotovitele, které vzniknou v souvislosti s povinnostmi zhotovitele při předání a převzetí díla.</v>
      </c>
      <c r="BB27" s="212"/>
      <c r="BC27" s="212"/>
      <c r="BD27" s="212"/>
      <c r="BE27" s="212"/>
      <c r="BF27" s="212"/>
      <c r="BG27" s="212"/>
      <c r="BH27" s="212"/>
    </row>
    <row r="28" spans="1:60" x14ac:dyDescent="0.25">
      <c r="A28" s="3"/>
      <c r="B28" s="4"/>
      <c r="C28" s="242"/>
      <c r="D28" s="6"/>
      <c r="E28" s="3"/>
      <c r="F28" s="3"/>
      <c r="G28" s="3"/>
      <c r="H28" s="3"/>
      <c r="I28" s="3"/>
      <c r="J28" s="3"/>
      <c r="K28" s="3"/>
      <c r="L28" s="3"/>
      <c r="M28" s="3"/>
      <c r="N28" s="3"/>
      <c r="O28" s="3"/>
      <c r="P28" s="3"/>
      <c r="Q28" s="3"/>
      <c r="R28" s="3"/>
      <c r="S28" s="3"/>
      <c r="T28" s="3"/>
      <c r="U28" s="3"/>
      <c r="V28" s="3"/>
      <c r="W28" s="3"/>
      <c r="X28" s="3"/>
      <c r="AE28">
        <v>15</v>
      </c>
      <c r="AF28">
        <v>21</v>
      </c>
      <c r="AG28" t="s">
        <v>173</v>
      </c>
    </row>
    <row r="29" spans="1:60" x14ac:dyDescent="0.25">
      <c r="A29" s="215"/>
      <c r="B29" s="216" t="s">
        <v>29</v>
      </c>
      <c r="C29" s="243"/>
      <c r="D29" s="217"/>
      <c r="E29" s="218"/>
      <c r="F29" s="218"/>
      <c r="G29" s="238">
        <f>G8+G17</f>
        <v>0</v>
      </c>
      <c r="H29" s="3"/>
      <c r="I29" s="3"/>
      <c r="J29" s="3"/>
      <c r="K29" s="3"/>
      <c r="L29" s="3"/>
      <c r="M29" s="3"/>
      <c r="N29" s="3"/>
      <c r="O29" s="3"/>
      <c r="P29" s="3"/>
      <c r="Q29" s="3"/>
      <c r="R29" s="3"/>
      <c r="S29" s="3"/>
      <c r="T29" s="3"/>
      <c r="U29" s="3"/>
      <c r="V29" s="3"/>
      <c r="W29" s="3"/>
      <c r="X29" s="3"/>
      <c r="AE29">
        <f>SUMIF(L7:L27,AE28,G7:G27)</f>
        <v>0</v>
      </c>
      <c r="AF29">
        <f>SUMIF(L7:L27,AF28,G7:G27)</f>
        <v>0</v>
      </c>
      <c r="AG29" t="s">
        <v>222</v>
      </c>
    </row>
    <row r="30" spans="1:60" x14ac:dyDescent="0.25">
      <c r="C30" s="244"/>
      <c r="D30" s="10"/>
      <c r="AG30" t="s">
        <v>223</v>
      </c>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cIaEEDn1uPlZ6Sz1RXo//0h2oixX1lbqhhpoMTNIRjg402E1hok6zK5AXORmMUxZw1Ozy24te9m/3jO8HXsXg==" saltValue="+x5rl9Sk3rZoZdqrvhloxg==" spinCount="100000" sheet="1"/>
  <mergeCells count="13">
    <mergeCell ref="C27:G27"/>
    <mergeCell ref="C14:G14"/>
    <mergeCell ref="C16:G16"/>
    <mergeCell ref="C19:G19"/>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224</v>
      </c>
      <c r="B1" s="197"/>
      <c r="C1" s="197"/>
      <c r="D1" s="197"/>
      <c r="E1" s="197"/>
      <c r="F1" s="197"/>
      <c r="G1" s="197"/>
      <c r="AG1" t="s">
        <v>160</v>
      </c>
    </row>
    <row r="2" spans="1:60" ht="25.05" customHeight="1" x14ac:dyDescent="0.25">
      <c r="A2" s="198" t="s">
        <v>7</v>
      </c>
      <c r="B2" s="48" t="s">
        <v>43</v>
      </c>
      <c r="C2" s="201" t="s">
        <v>44</v>
      </c>
      <c r="D2" s="199"/>
      <c r="E2" s="199"/>
      <c r="F2" s="199"/>
      <c r="G2" s="200"/>
      <c r="AG2" t="s">
        <v>161</v>
      </c>
    </row>
    <row r="3" spans="1:60" ht="25.05" customHeight="1" x14ac:dyDescent="0.25">
      <c r="A3" s="198" t="s">
        <v>8</v>
      </c>
      <c r="B3" s="48" t="s">
        <v>60</v>
      </c>
      <c r="C3" s="201" t="s">
        <v>61</v>
      </c>
      <c r="D3" s="199"/>
      <c r="E3" s="199"/>
      <c r="F3" s="199"/>
      <c r="G3" s="200"/>
      <c r="AC3" s="177" t="s">
        <v>161</v>
      </c>
      <c r="AG3" t="s">
        <v>163</v>
      </c>
    </row>
    <row r="4" spans="1:60" ht="25.05" customHeight="1" x14ac:dyDescent="0.25">
      <c r="A4" s="202" t="s">
        <v>9</v>
      </c>
      <c r="B4" s="203" t="s">
        <v>60</v>
      </c>
      <c r="C4" s="204" t="s">
        <v>62</v>
      </c>
      <c r="D4" s="205"/>
      <c r="E4" s="205"/>
      <c r="F4" s="205"/>
      <c r="G4" s="206"/>
      <c r="AG4" t="s">
        <v>164</v>
      </c>
    </row>
    <row r="5" spans="1:60" x14ac:dyDescent="0.25">
      <c r="D5" s="10"/>
    </row>
    <row r="6" spans="1:60" ht="39.6" x14ac:dyDescent="0.25">
      <c r="A6" s="208" t="s">
        <v>165</v>
      </c>
      <c r="B6" s="210" t="s">
        <v>166</v>
      </c>
      <c r="C6" s="210" t="s">
        <v>167</v>
      </c>
      <c r="D6" s="209" t="s">
        <v>168</v>
      </c>
      <c r="E6" s="208" t="s">
        <v>169</v>
      </c>
      <c r="F6" s="207" t="s">
        <v>170</v>
      </c>
      <c r="G6" s="208" t="s">
        <v>29</v>
      </c>
      <c r="H6" s="211" t="s">
        <v>30</v>
      </c>
      <c r="I6" s="211" t="s">
        <v>171</v>
      </c>
      <c r="J6" s="211" t="s">
        <v>31</v>
      </c>
      <c r="K6" s="211" t="s">
        <v>172</v>
      </c>
      <c r="L6" s="211" t="s">
        <v>173</v>
      </c>
      <c r="M6" s="211" t="s">
        <v>174</v>
      </c>
      <c r="N6" s="211" t="s">
        <v>175</v>
      </c>
      <c r="O6" s="211" t="s">
        <v>176</v>
      </c>
      <c r="P6" s="211" t="s">
        <v>177</v>
      </c>
      <c r="Q6" s="211" t="s">
        <v>178</v>
      </c>
      <c r="R6" s="211" t="s">
        <v>179</v>
      </c>
      <c r="S6" s="211" t="s">
        <v>180</v>
      </c>
      <c r="T6" s="211" t="s">
        <v>181</v>
      </c>
      <c r="U6" s="211" t="s">
        <v>182</v>
      </c>
      <c r="V6" s="211" t="s">
        <v>183</v>
      </c>
      <c r="W6" s="211" t="s">
        <v>184</v>
      </c>
      <c r="X6" s="211" t="s">
        <v>185</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3" t="s">
        <v>186</v>
      </c>
      <c r="B8" s="224" t="s">
        <v>144</v>
      </c>
      <c r="C8" s="239" t="s">
        <v>145</v>
      </c>
      <c r="D8" s="225"/>
      <c r="E8" s="226"/>
      <c r="F8" s="227"/>
      <c r="G8" s="227">
        <f>SUMIF(AG9:AG21,"&lt;&gt;NOR",G9:G21)</f>
        <v>0</v>
      </c>
      <c r="H8" s="227"/>
      <c r="I8" s="227">
        <f>SUM(I9:I21)</f>
        <v>0</v>
      </c>
      <c r="J8" s="227"/>
      <c r="K8" s="227">
        <f>SUM(K9:K21)</f>
        <v>0</v>
      </c>
      <c r="L8" s="227"/>
      <c r="M8" s="227">
        <f>SUM(M9:M21)</f>
        <v>0</v>
      </c>
      <c r="N8" s="227"/>
      <c r="O8" s="227">
        <f>SUM(O9:O21)</f>
        <v>4.42</v>
      </c>
      <c r="P8" s="227"/>
      <c r="Q8" s="227">
        <f>SUM(Q9:Q21)</f>
        <v>3170.85</v>
      </c>
      <c r="R8" s="227"/>
      <c r="S8" s="227"/>
      <c r="T8" s="228"/>
      <c r="U8" s="222"/>
      <c r="V8" s="222">
        <f>SUM(V9:V21)</f>
        <v>7183.9</v>
      </c>
      <c r="W8" s="222"/>
      <c r="X8" s="222"/>
      <c r="AG8" t="s">
        <v>187</v>
      </c>
    </row>
    <row r="9" spans="1:60" ht="30.6" outlineLevel="1" x14ac:dyDescent="0.25">
      <c r="A9" s="229">
        <v>1</v>
      </c>
      <c r="B9" s="230" t="s">
        <v>225</v>
      </c>
      <c r="C9" s="240" t="s">
        <v>226</v>
      </c>
      <c r="D9" s="231" t="s">
        <v>227</v>
      </c>
      <c r="E9" s="232">
        <v>3200.1120000000001</v>
      </c>
      <c r="F9" s="233"/>
      <c r="G9" s="234">
        <f>ROUND(E9*F9,2)</f>
        <v>0</v>
      </c>
      <c r="H9" s="233"/>
      <c r="I9" s="234">
        <f>ROUND(E9*H9,2)</f>
        <v>0</v>
      </c>
      <c r="J9" s="233"/>
      <c r="K9" s="234">
        <f>ROUND(E9*J9,2)</f>
        <v>0</v>
      </c>
      <c r="L9" s="234">
        <v>21</v>
      </c>
      <c r="M9" s="234">
        <f>G9*(1+L9/100)</f>
        <v>0</v>
      </c>
      <c r="N9" s="234">
        <v>7.5000000000000002E-4</v>
      </c>
      <c r="O9" s="234">
        <f>ROUND(E9*N9,2)</f>
        <v>2.4</v>
      </c>
      <c r="P9" s="234">
        <v>0.26</v>
      </c>
      <c r="Q9" s="234">
        <f>ROUND(E9*P9,2)</f>
        <v>832.03</v>
      </c>
      <c r="R9" s="234" t="s">
        <v>228</v>
      </c>
      <c r="S9" s="234" t="s">
        <v>191</v>
      </c>
      <c r="T9" s="235" t="s">
        <v>191</v>
      </c>
      <c r="U9" s="221">
        <v>0.88200000000000001</v>
      </c>
      <c r="V9" s="221">
        <f>ROUND(E9*U9,2)</f>
        <v>2822.5</v>
      </c>
      <c r="W9" s="221"/>
      <c r="X9" s="221" t="s">
        <v>229</v>
      </c>
      <c r="Y9" s="212"/>
      <c r="Z9" s="212"/>
      <c r="AA9" s="212"/>
      <c r="AB9" s="212"/>
      <c r="AC9" s="212"/>
      <c r="AD9" s="212"/>
      <c r="AE9" s="212"/>
      <c r="AF9" s="212"/>
      <c r="AG9" s="212" t="s">
        <v>230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41" t="s">
        <v>231</v>
      </c>
      <c r="D10" s="237"/>
      <c r="E10" s="237"/>
      <c r="F10" s="237"/>
      <c r="G10" s="237"/>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196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19"/>
      <c r="B11" s="220"/>
      <c r="C11" s="256" t="s">
        <v>232</v>
      </c>
      <c r="D11" s="245"/>
      <c r="E11" s="246"/>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233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56" t="s">
        <v>234</v>
      </c>
      <c r="D12" s="245"/>
      <c r="E12" s="246">
        <v>3200.1120000000001</v>
      </c>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233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0.399999999999999" outlineLevel="1" x14ac:dyDescent="0.25">
      <c r="A13" s="229">
        <v>2</v>
      </c>
      <c r="B13" s="230" t="s">
        <v>235</v>
      </c>
      <c r="C13" s="240" t="s">
        <v>236</v>
      </c>
      <c r="D13" s="231" t="s">
        <v>227</v>
      </c>
      <c r="E13" s="232">
        <v>3200.1120000000001</v>
      </c>
      <c r="F13" s="233"/>
      <c r="G13" s="234">
        <f>ROUND(E13*F13,2)</f>
        <v>0</v>
      </c>
      <c r="H13" s="233"/>
      <c r="I13" s="234">
        <f>ROUND(E13*H13,2)</f>
        <v>0</v>
      </c>
      <c r="J13" s="233"/>
      <c r="K13" s="234">
        <f>ROUND(E13*J13,2)</f>
        <v>0</v>
      </c>
      <c r="L13" s="234">
        <v>21</v>
      </c>
      <c r="M13" s="234">
        <f>G13*(1+L13/100)</f>
        <v>0</v>
      </c>
      <c r="N13" s="234">
        <v>0</v>
      </c>
      <c r="O13" s="234">
        <f>ROUND(E13*N13,2)</f>
        <v>0</v>
      </c>
      <c r="P13" s="234">
        <v>0.3</v>
      </c>
      <c r="Q13" s="234">
        <f>ROUND(E13*P13,2)</f>
        <v>960.03</v>
      </c>
      <c r="R13" s="234" t="s">
        <v>228</v>
      </c>
      <c r="S13" s="234" t="s">
        <v>191</v>
      </c>
      <c r="T13" s="235" t="s">
        <v>191</v>
      </c>
      <c r="U13" s="221">
        <v>0.33915000000000001</v>
      </c>
      <c r="V13" s="221">
        <f>ROUND(E13*U13,2)</f>
        <v>1085.32</v>
      </c>
      <c r="W13" s="221"/>
      <c r="X13" s="221" t="s">
        <v>229</v>
      </c>
      <c r="Y13" s="212"/>
      <c r="Z13" s="212"/>
      <c r="AA13" s="212"/>
      <c r="AB13" s="212"/>
      <c r="AC13" s="212"/>
      <c r="AD13" s="212"/>
      <c r="AE13" s="212"/>
      <c r="AF13" s="212"/>
      <c r="AG13" s="212" t="s">
        <v>230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57" t="s">
        <v>237</v>
      </c>
      <c r="D14" s="247"/>
      <c r="E14" s="247"/>
      <c r="F14" s="247"/>
      <c r="G14" s="247"/>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238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58" t="s">
        <v>231</v>
      </c>
      <c r="D15" s="248"/>
      <c r="E15" s="248"/>
      <c r="F15" s="248"/>
      <c r="G15" s="248"/>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196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56" t="s">
        <v>232</v>
      </c>
      <c r="D16" s="245"/>
      <c r="E16" s="246"/>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233</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56" t="s">
        <v>234</v>
      </c>
      <c r="D17" s="245"/>
      <c r="E17" s="246">
        <v>3200.1120000000001</v>
      </c>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233</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0.399999999999999" outlineLevel="1" x14ac:dyDescent="0.25">
      <c r="A18" s="229">
        <v>3</v>
      </c>
      <c r="B18" s="230" t="s">
        <v>239</v>
      </c>
      <c r="C18" s="240" t="s">
        <v>240</v>
      </c>
      <c r="D18" s="231" t="s">
        <v>227</v>
      </c>
      <c r="E18" s="232">
        <v>579.32500000000005</v>
      </c>
      <c r="F18" s="233"/>
      <c r="G18" s="234">
        <f>ROUND(E18*F18,2)</f>
        <v>0</v>
      </c>
      <c r="H18" s="233"/>
      <c r="I18" s="234">
        <f>ROUND(E18*H18,2)</f>
        <v>0</v>
      </c>
      <c r="J18" s="233"/>
      <c r="K18" s="234">
        <f>ROUND(E18*J18,2)</f>
        <v>0</v>
      </c>
      <c r="L18" s="234">
        <v>21</v>
      </c>
      <c r="M18" s="234">
        <f>G18*(1+L18/100)</f>
        <v>0</v>
      </c>
      <c r="N18" s="234">
        <v>3.48E-3</v>
      </c>
      <c r="O18" s="234">
        <f>ROUND(E18*N18,2)</f>
        <v>2.02</v>
      </c>
      <c r="P18" s="234">
        <v>2.38</v>
      </c>
      <c r="Q18" s="234">
        <f>ROUND(E18*P18,2)</f>
        <v>1378.79</v>
      </c>
      <c r="R18" s="234" t="s">
        <v>228</v>
      </c>
      <c r="S18" s="234" t="s">
        <v>191</v>
      </c>
      <c r="T18" s="235" t="s">
        <v>191</v>
      </c>
      <c r="U18" s="221">
        <v>5.6550000000000002</v>
      </c>
      <c r="V18" s="221">
        <f>ROUND(E18*U18,2)</f>
        <v>3276.08</v>
      </c>
      <c r="W18" s="221"/>
      <c r="X18" s="221" t="s">
        <v>229</v>
      </c>
      <c r="Y18" s="212"/>
      <c r="Z18" s="212"/>
      <c r="AA18" s="212"/>
      <c r="AB18" s="212"/>
      <c r="AC18" s="212"/>
      <c r="AD18" s="212"/>
      <c r="AE18" s="212"/>
      <c r="AF18" s="212"/>
      <c r="AG18" s="212" t="s">
        <v>241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19"/>
      <c r="B19" s="220"/>
      <c r="C19" s="256" t="s">
        <v>242</v>
      </c>
      <c r="D19" s="245"/>
      <c r="E19" s="246">
        <v>333.34500000000003</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233</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56" t="s">
        <v>243</v>
      </c>
      <c r="D20" s="245"/>
      <c r="E20" s="246">
        <v>189.58</v>
      </c>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233</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56" t="s">
        <v>244</v>
      </c>
      <c r="D21" s="245"/>
      <c r="E21" s="246">
        <v>56.4</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233</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x14ac:dyDescent="0.25">
      <c r="A22" s="223" t="s">
        <v>186</v>
      </c>
      <c r="B22" s="224" t="s">
        <v>146</v>
      </c>
      <c r="C22" s="239" t="s">
        <v>147</v>
      </c>
      <c r="D22" s="225"/>
      <c r="E22" s="226"/>
      <c r="F22" s="227"/>
      <c r="G22" s="227">
        <f>SUMIF(AG23:AG26,"&lt;&gt;NOR",G23:G26)</f>
        <v>0</v>
      </c>
      <c r="H22" s="227"/>
      <c r="I22" s="227">
        <f>SUM(I23:I26)</f>
        <v>0</v>
      </c>
      <c r="J22" s="227"/>
      <c r="K22" s="227">
        <f>SUM(K23:K26)</f>
        <v>0</v>
      </c>
      <c r="L22" s="227"/>
      <c r="M22" s="227">
        <f>SUM(M23:M26)</f>
        <v>0</v>
      </c>
      <c r="N22" s="227"/>
      <c r="O22" s="227">
        <f>SUM(O23:O26)</f>
        <v>0</v>
      </c>
      <c r="P22" s="227"/>
      <c r="Q22" s="227">
        <f>SUM(Q23:Q26)</f>
        <v>0</v>
      </c>
      <c r="R22" s="227"/>
      <c r="S22" s="227"/>
      <c r="T22" s="228"/>
      <c r="U22" s="222"/>
      <c r="V22" s="222">
        <f>SUM(V23:V26)</f>
        <v>15.15</v>
      </c>
      <c r="W22" s="222"/>
      <c r="X22" s="222"/>
      <c r="AG22" t="s">
        <v>187</v>
      </c>
    </row>
    <row r="23" spans="1:60" outlineLevel="1" x14ac:dyDescent="0.25">
      <c r="A23" s="229">
        <v>4</v>
      </c>
      <c r="B23" s="230" t="s">
        <v>245</v>
      </c>
      <c r="C23" s="240" t="s">
        <v>246</v>
      </c>
      <c r="D23" s="231" t="s">
        <v>247</v>
      </c>
      <c r="E23" s="232">
        <v>2.2080700000000002</v>
      </c>
      <c r="F23" s="233"/>
      <c r="G23" s="234">
        <f>ROUND(E23*F23,2)</f>
        <v>0</v>
      </c>
      <c r="H23" s="233"/>
      <c r="I23" s="234">
        <f>ROUND(E23*H23,2)</f>
        <v>0</v>
      </c>
      <c r="J23" s="233"/>
      <c r="K23" s="234">
        <f>ROUND(E23*J23,2)</f>
        <v>0</v>
      </c>
      <c r="L23" s="234">
        <v>21</v>
      </c>
      <c r="M23" s="234">
        <f>G23*(1+L23/100)</f>
        <v>0</v>
      </c>
      <c r="N23" s="234">
        <v>0</v>
      </c>
      <c r="O23" s="234">
        <f>ROUND(E23*N23,2)</f>
        <v>0</v>
      </c>
      <c r="P23" s="234">
        <v>0</v>
      </c>
      <c r="Q23" s="234">
        <f>ROUND(E23*P23,2)</f>
        <v>0</v>
      </c>
      <c r="R23" s="234" t="s">
        <v>228</v>
      </c>
      <c r="S23" s="234" t="s">
        <v>191</v>
      </c>
      <c r="T23" s="235" t="s">
        <v>191</v>
      </c>
      <c r="U23" s="221">
        <v>2.8719999999999999</v>
      </c>
      <c r="V23" s="221">
        <f>ROUND(E23*U23,2)</f>
        <v>6.34</v>
      </c>
      <c r="W23" s="221"/>
      <c r="X23" s="221" t="s">
        <v>248</v>
      </c>
      <c r="Y23" s="212"/>
      <c r="Z23" s="212"/>
      <c r="AA23" s="212"/>
      <c r="AB23" s="212"/>
      <c r="AC23" s="212"/>
      <c r="AD23" s="212"/>
      <c r="AE23" s="212"/>
      <c r="AF23" s="212"/>
      <c r="AG23" s="212" t="s">
        <v>249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19"/>
      <c r="B24" s="220"/>
      <c r="C24" s="257" t="s">
        <v>250</v>
      </c>
      <c r="D24" s="247"/>
      <c r="E24" s="247"/>
      <c r="F24" s="247"/>
      <c r="G24" s="247"/>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238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29">
        <v>5</v>
      </c>
      <c r="B25" s="230" t="s">
        <v>251</v>
      </c>
      <c r="C25" s="240" t="s">
        <v>252</v>
      </c>
      <c r="D25" s="231" t="s">
        <v>247</v>
      </c>
      <c r="E25" s="232">
        <v>2.2080700000000002</v>
      </c>
      <c r="F25" s="233"/>
      <c r="G25" s="234">
        <f>ROUND(E25*F25,2)</f>
        <v>0</v>
      </c>
      <c r="H25" s="233"/>
      <c r="I25" s="234">
        <f>ROUND(E25*H25,2)</f>
        <v>0</v>
      </c>
      <c r="J25" s="233"/>
      <c r="K25" s="234">
        <f>ROUND(E25*J25,2)</f>
        <v>0</v>
      </c>
      <c r="L25" s="234">
        <v>21</v>
      </c>
      <c r="M25" s="234">
        <f>G25*(1+L25/100)</f>
        <v>0</v>
      </c>
      <c r="N25" s="234">
        <v>0</v>
      </c>
      <c r="O25" s="234">
        <f>ROUND(E25*N25,2)</f>
        <v>0</v>
      </c>
      <c r="P25" s="234">
        <v>0</v>
      </c>
      <c r="Q25" s="234">
        <f>ROUND(E25*P25,2)</f>
        <v>0</v>
      </c>
      <c r="R25" s="234" t="s">
        <v>228</v>
      </c>
      <c r="S25" s="234" t="s">
        <v>191</v>
      </c>
      <c r="T25" s="235" t="s">
        <v>191</v>
      </c>
      <c r="U25" s="221">
        <v>3.9910000000000001</v>
      </c>
      <c r="V25" s="221">
        <f>ROUND(E25*U25,2)</f>
        <v>8.81</v>
      </c>
      <c r="W25" s="221"/>
      <c r="X25" s="221" t="s">
        <v>248</v>
      </c>
      <c r="Y25" s="212"/>
      <c r="Z25" s="212"/>
      <c r="AA25" s="212"/>
      <c r="AB25" s="212"/>
      <c r="AC25" s="212"/>
      <c r="AD25" s="212"/>
      <c r="AE25" s="212"/>
      <c r="AF25" s="212"/>
      <c r="AG25" s="212" t="s">
        <v>249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19"/>
      <c r="B26" s="220"/>
      <c r="C26" s="257" t="s">
        <v>250</v>
      </c>
      <c r="D26" s="247"/>
      <c r="E26" s="247"/>
      <c r="F26" s="247"/>
      <c r="G26" s="247"/>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238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5">
      <c r="A27" s="223" t="s">
        <v>186</v>
      </c>
      <c r="B27" s="224" t="s">
        <v>154</v>
      </c>
      <c r="C27" s="239" t="s">
        <v>155</v>
      </c>
      <c r="D27" s="225"/>
      <c r="E27" s="226"/>
      <c r="F27" s="227"/>
      <c r="G27" s="227">
        <f>SUMIF(AG28:AG43,"&lt;&gt;NOR",G28:G43)</f>
        <v>0</v>
      </c>
      <c r="H27" s="227"/>
      <c r="I27" s="227">
        <f>SUM(I28:I43)</f>
        <v>0</v>
      </c>
      <c r="J27" s="227"/>
      <c r="K27" s="227">
        <f>SUM(K28:K43)</f>
        <v>0</v>
      </c>
      <c r="L27" s="227"/>
      <c r="M27" s="227">
        <f>SUM(M28:M43)</f>
        <v>0</v>
      </c>
      <c r="N27" s="227"/>
      <c r="O27" s="227">
        <f>SUM(O28:O43)</f>
        <v>0</v>
      </c>
      <c r="P27" s="227"/>
      <c r="Q27" s="227">
        <f>SUM(Q28:Q43)</f>
        <v>0</v>
      </c>
      <c r="R27" s="227"/>
      <c r="S27" s="227"/>
      <c r="T27" s="228"/>
      <c r="U27" s="222"/>
      <c r="V27" s="222">
        <f>SUM(V28:V43)</f>
        <v>230.83999999999997</v>
      </c>
      <c r="W27" s="222"/>
      <c r="X27" s="222"/>
      <c r="AG27" t="s">
        <v>187</v>
      </c>
    </row>
    <row r="28" spans="1:60" outlineLevel="1" x14ac:dyDescent="0.25">
      <c r="A28" s="229">
        <v>6</v>
      </c>
      <c r="B28" s="230" t="s">
        <v>253</v>
      </c>
      <c r="C28" s="240" t="s">
        <v>254</v>
      </c>
      <c r="D28" s="231" t="s">
        <v>247</v>
      </c>
      <c r="E28" s="232">
        <v>2219.59935</v>
      </c>
      <c r="F28" s="233"/>
      <c r="G28" s="234">
        <f>ROUND(E28*F28,2)</f>
        <v>0</v>
      </c>
      <c r="H28" s="233"/>
      <c r="I28" s="234">
        <f>ROUND(E28*H28,2)</f>
        <v>0</v>
      </c>
      <c r="J28" s="233"/>
      <c r="K28" s="234">
        <f>ROUND(E28*J28,2)</f>
        <v>0</v>
      </c>
      <c r="L28" s="234">
        <v>21</v>
      </c>
      <c r="M28" s="234">
        <f>G28*(1+L28/100)</f>
        <v>0</v>
      </c>
      <c r="N28" s="234">
        <v>0</v>
      </c>
      <c r="O28" s="234">
        <f>ROUND(E28*N28,2)</f>
        <v>0</v>
      </c>
      <c r="P28" s="234">
        <v>0</v>
      </c>
      <c r="Q28" s="234">
        <f>ROUND(E28*P28,2)</f>
        <v>0</v>
      </c>
      <c r="R28" s="234" t="s">
        <v>228</v>
      </c>
      <c r="S28" s="234" t="s">
        <v>191</v>
      </c>
      <c r="T28" s="235" t="s">
        <v>191</v>
      </c>
      <c r="U28" s="221">
        <v>4.5999999999999999E-2</v>
      </c>
      <c r="V28" s="221">
        <f>ROUND(E28*U28,2)</f>
        <v>102.1</v>
      </c>
      <c r="W28" s="221"/>
      <c r="X28" s="221" t="s">
        <v>255</v>
      </c>
      <c r="Y28" s="212"/>
      <c r="Z28" s="212"/>
      <c r="AA28" s="212"/>
      <c r="AB28" s="212"/>
      <c r="AC28" s="212"/>
      <c r="AD28" s="212"/>
      <c r="AE28" s="212"/>
      <c r="AF28" s="212"/>
      <c r="AG28" s="212" t="s">
        <v>256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41" t="s">
        <v>257</v>
      </c>
      <c r="D29" s="237"/>
      <c r="E29" s="237"/>
      <c r="F29" s="237"/>
      <c r="G29" s="237"/>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196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29">
        <v>7</v>
      </c>
      <c r="B30" s="230" t="s">
        <v>258</v>
      </c>
      <c r="C30" s="240" t="s">
        <v>259</v>
      </c>
      <c r="D30" s="231" t="s">
        <v>247</v>
      </c>
      <c r="E30" s="232">
        <v>2219.59935</v>
      </c>
      <c r="F30" s="233"/>
      <c r="G30" s="234">
        <f>ROUND(E30*F30,2)</f>
        <v>0</v>
      </c>
      <c r="H30" s="233"/>
      <c r="I30" s="234">
        <f>ROUND(E30*H30,2)</f>
        <v>0</v>
      </c>
      <c r="J30" s="233"/>
      <c r="K30" s="234">
        <f>ROUND(E30*J30,2)</f>
        <v>0</v>
      </c>
      <c r="L30" s="234">
        <v>21</v>
      </c>
      <c r="M30" s="234">
        <f>G30*(1+L30/100)</f>
        <v>0</v>
      </c>
      <c r="N30" s="234">
        <v>0</v>
      </c>
      <c r="O30" s="234">
        <f>ROUND(E30*N30,2)</f>
        <v>0</v>
      </c>
      <c r="P30" s="234">
        <v>0</v>
      </c>
      <c r="Q30" s="234">
        <f>ROUND(E30*P30,2)</f>
        <v>0</v>
      </c>
      <c r="R30" s="234" t="s">
        <v>228</v>
      </c>
      <c r="S30" s="234" t="s">
        <v>191</v>
      </c>
      <c r="T30" s="235" t="s">
        <v>191</v>
      </c>
      <c r="U30" s="221">
        <v>0</v>
      </c>
      <c r="V30" s="221">
        <f>ROUND(E30*U30,2)</f>
        <v>0</v>
      </c>
      <c r="W30" s="221"/>
      <c r="X30" s="221" t="s">
        <v>255</v>
      </c>
      <c r="Y30" s="212"/>
      <c r="Z30" s="212"/>
      <c r="AA30" s="212"/>
      <c r="AB30" s="212"/>
      <c r="AC30" s="212"/>
      <c r="AD30" s="212"/>
      <c r="AE30" s="212"/>
      <c r="AF30" s="212"/>
      <c r="AG30" s="212" t="s">
        <v>256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41" t="s">
        <v>260</v>
      </c>
      <c r="D31" s="237"/>
      <c r="E31" s="237"/>
      <c r="F31" s="237"/>
      <c r="G31" s="237"/>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196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49">
        <v>8</v>
      </c>
      <c r="B32" s="250" t="s">
        <v>261</v>
      </c>
      <c r="C32" s="259" t="s">
        <v>262</v>
      </c>
      <c r="D32" s="251" t="s">
        <v>247</v>
      </c>
      <c r="E32" s="252">
        <v>1585.4281100000001</v>
      </c>
      <c r="F32" s="253"/>
      <c r="G32" s="254">
        <f>ROUND(E32*F32,2)</f>
        <v>0</v>
      </c>
      <c r="H32" s="253"/>
      <c r="I32" s="254">
        <f>ROUND(E32*H32,2)</f>
        <v>0</v>
      </c>
      <c r="J32" s="253"/>
      <c r="K32" s="254">
        <f>ROUND(E32*J32,2)</f>
        <v>0</v>
      </c>
      <c r="L32" s="254">
        <v>21</v>
      </c>
      <c r="M32" s="254">
        <f>G32*(1+L32/100)</f>
        <v>0</v>
      </c>
      <c r="N32" s="254">
        <v>0</v>
      </c>
      <c r="O32" s="254">
        <f>ROUND(E32*N32,2)</f>
        <v>0</v>
      </c>
      <c r="P32" s="254">
        <v>0</v>
      </c>
      <c r="Q32" s="254">
        <f>ROUND(E32*P32,2)</f>
        <v>0</v>
      </c>
      <c r="R32" s="254" t="s">
        <v>228</v>
      </c>
      <c r="S32" s="254" t="s">
        <v>191</v>
      </c>
      <c r="T32" s="255" t="s">
        <v>191</v>
      </c>
      <c r="U32" s="221">
        <v>0</v>
      </c>
      <c r="V32" s="221">
        <f>ROUND(E32*U32,2)</f>
        <v>0</v>
      </c>
      <c r="W32" s="221"/>
      <c r="X32" s="221" t="s">
        <v>255</v>
      </c>
      <c r="Y32" s="212"/>
      <c r="Z32" s="212"/>
      <c r="AA32" s="212"/>
      <c r="AB32" s="212"/>
      <c r="AC32" s="212"/>
      <c r="AD32" s="212"/>
      <c r="AE32" s="212"/>
      <c r="AF32" s="212"/>
      <c r="AG32" s="212" t="s">
        <v>256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29">
        <v>9</v>
      </c>
      <c r="B33" s="230" t="s">
        <v>263</v>
      </c>
      <c r="C33" s="240" t="s">
        <v>264</v>
      </c>
      <c r="D33" s="231" t="s">
        <v>247</v>
      </c>
      <c r="E33" s="232">
        <v>2219.59935</v>
      </c>
      <c r="F33" s="233"/>
      <c r="G33" s="234">
        <f>ROUND(E33*F33,2)</f>
        <v>0</v>
      </c>
      <c r="H33" s="233"/>
      <c r="I33" s="234">
        <f>ROUND(E33*H33,2)</f>
        <v>0</v>
      </c>
      <c r="J33" s="233"/>
      <c r="K33" s="234">
        <f>ROUND(E33*J33,2)</f>
        <v>0</v>
      </c>
      <c r="L33" s="234">
        <v>21</v>
      </c>
      <c r="M33" s="234">
        <f>G33*(1+L33/100)</f>
        <v>0</v>
      </c>
      <c r="N33" s="234">
        <v>0</v>
      </c>
      <c r="O33" s="234">
        <f>ROUND(E33*N33,2)</f>
        <v>0</v>
      </c>
      <c r="P33" s="234">
        <v>0</v>
      </c>
      <c r="Q33" s="234">
        <f>ROUND(E33*P33,2)</f>
        <v>0</v>
      </c>
      <c r="R33" s="234" t="s">
        <v>228</v>
      </c>
      <c r="S33" s="234" t="s">
        <v>191</v>
      </c>
      <c r="T33" s="235" t="s">
        <v>191</v>
      </c>
      <c r="U33" s="221">
        <v>3.4000000000000002E-2</v>
      </c>
      <c r="V33" s="221">
        <f>ROUND(E33*U33,2)</f>
        <v>75.47</v>
      </c>
      <c r="W33" s="221"/>
      <c r="X33" s="221" t="s">
        <v>255</v>
      </c>
      <c r="Y33" s="212"/>
      <c r="Z33" s="212"/>
      <c r="AA33" s="212"/>
      <c r="AB33" s="212"/>
      <c r="AC33" s="212"/>
      <c r="AD33" s="212"/>
      <c r="AE33" s="212"/>
      <c r="AF33" s="212"/>
      <c r="AG33" s="212" t="s">
        <v>256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19"/>
      <c r="B34" s="220"/>
      <c r="C34" s="257" t="s">
        <v>265</v>
      </c>
      <c r="D34" s="247"/>
      <c r="E34" s="247"/>
      <c r="F34" s="247"/>
      <c r="G34" s="247"/>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238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29">
        <v>10</v>
      </c>
      <c r="B35" s="230" t="s">
        <v>266</v>
      </c>
      <c r="C35" s="240" t="s">
        <v>267</v>
      </c>
      <c r="D35" s="231" t="s">
        <v>247</v>
      </c>
      <c r="E35" s="232">
        <v>951.25687000000005</v>
      </c>
      <c r="F35" s="233"/>
      <c r="G35" s="234">
        <f>ROUND(E35*F35,2)</f>
        <v>0</v>
      </c>
      <c r="H35" s="233"/>
      <c r="I35" s="234">
        <f>ROUND(E35*H35,2)</f>
        <v>0</v>
      </c>
      <c r="J35" s="233"/>
      <c r="K35" s="234">
        <f>ROUND(E35*J35,2)</f>
        <v>0</v>
      </c>
      <c r="L35" s="234">
        <v>21</v>
      </c>
      <c r="M35" s="234">
        <f>G35*(1+L35/100)</f>
        <v>0</v>
      </c>
      <c r="N35" s="234">
        <v>0</v>
      </c>
      <c r="O35" s="234">
        <f>ROUND(E35*N35,2)</f>
        <v>0</v>
      </c>
      <c r="P35" s="234">
        <v>0</v>
      </c>
      <c r="Q35" s="234">
        <f>ROUND(E35*P35,2)</f>
        <v>0</v>
      </c>
      <c r="R35" s="234" t="s">
        <v>228</v>
      </c>
      <c r="S35" s="234" t="s">
        <v>191</v>
      </c>
      <c r="T35" s="235" t="s">
        <v>191</v>
      </c>
      <c r="U35" s="221">
        <v>4.2000000000000003E-2</v>
      </c>
      <c r="V35" s="221">
        <f>ROUND(E35*U35,2)</f>
        <v>39.950000000000003</v>
      </c>
      <c r="W35" s="221"/>
      <c r="X35" s="221" t="s">
        <v>255</v>
      </c>
      <c r="Y35" s="212"/>
      <c r="Z35" s="212"/>
      <c r="AA35" s="212"/>
      <c r="AB35" s="212"/>
      <c r="AC35" s="212"/>
      <c r="AD35" s="212"/>
      <c r="AE35" s="212"/>
      <c r="AF35" s="212"/>
      <c r="AG35" s="212" t="s">
        <v>256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57" t="s">
        <v>265</v>
      </c>
      <c r="D36" s="247"/>
      <c r="E36" s="247"/>
      <c r="F36" s="247"/>
      <c r="G36" s="247"/>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238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0.399999999999999" outlineLevel="1" x14ac:dyDescent="0.25">
      <c r="A37" s="249">
        <v>11</v>
      </c>
      <c r="B37" s="250" t="s">
        <v>268</v>
      </c>
      <c r="C37" s="259" t="s">
        <v>269</v>
      </c>
      <c r="D37" s="251" t="s">
        <v>247</v>
      </c>
      <c r="E37" s="252">
        <v>919.54830000000004</v>
      </c>
      <c r="F37" s="253"/>
      <c r="G37" s="254">
        <f>ROUND(E37*F37,2)</f>
        <v>0</v>
      </c>
      <c r="H37" s="253"/>
      <c r="I37" s="254">
        <f>ROUND(E37*H37,2)</f>
        <v>0</v>
      </c>
      <c r="J37" s="253"/>
      <c r="K37" s="254">
        <f>ROUND(E37*J37,2)</f>
        <v>0</v>
      </c>
      <c r="L37" s="254">
        <v>21</v>
      </c>
      <c r="M37" s="254">
        <f>G37*(1+L37/100)</f>
        <v>0</v>
      </c>
      <c r="N37" s="254">
        <v>0</v>
      </c>
      <c r="O37" s="254">
        <f>ROUND(E37*N37,2)</f>
        <v>0</v>
      </c>
      <c r="P37" s="254">
        <v>0</v>
      </c>
      <c r="Q37" s="254">
        <f>ROUND(E37*P37,2)</f>
        <v>0</v>
      </c>
      <c r="R37" s="254" t="s">
        <v>270</v>
      </c>
      <c r="S37" s="254" t="s">
        <v>191</v>
      </c>
      <c r="T37" s="255" t="s">
        <v>192</v>
      </c>
      <c r="U37" s="221">
        <v>0</v>
      </c>
      <c r="V37" s="221">
        <f>ROUND(E37*U37,2)</f>
        <v>0</v>
      </c>
      <c r="W37" s="221"/>
      <c r="X37" s="221" t="s">
        <v>255</v>
      </c>
      <c r="Y37" s="212"/>
      <c r="Z37" s="212"/>
      <c r="AA37" s="212"/>
      <c r="AB37" s="212"/>
      <c r="AC37" s="212"/>
      <c r="AD37" s="212"/>
      <c r="AE37" s="212"/>
      <c r="AF37" s="212"/>
      <c r="AG37" s="212" t="s">
        <v>256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49">
        <v>12</v>
      </c>
      <c r="B38" s="250" t="s">
        <v>271</v>
      </c>
      <c r="C38" s="259" t="s">
        <v>272</v>
      </c>
      <c r="D38" s="251" t="s">
        <v>247</v>
      </c>
      <c r="E38" s="252">
        <v>12.68342</v>
      </c>
      <c r="F38" s="253"/>
      <c r="G38" s="254">
        <f>ROUND(E38*F38,2)</f>
        <v>0</v>
      </c>
      <c r="H38" s="253"/>
      <c r="I38" s="254">
        <f>ROUND(E38*H38,2)</f>
        <v>0</v>
      </c>
      <c r="J38" s="253"/>
      <c r="K38" s="254">
        <f>ROUND(E38*J38,2)</f>
        <v>0</v>
      </c>
      <c r="L38" s="254">
        <v>21</v>
      </c>
      <c r="M38" s="254">
        <f>G38*(1+L38/100)</f>
        <v>0</v>
      </c>
      <c r="N38" s="254">
        <v>0</v>
      </c>
      <c r="O38" s="254">
        <f>ROUND(E38*N38,2)</f>
        <v>0</v>
      </c>
      <c r="P38" s="254">
        <v>0</v>
      </c>
      <c r="Q38" s="254">
        <f>ROUND(E38*P38,2)</f>
        <v>0</v>
      </c>
      <c r="R38" s="254" t="s">
        <v>270</v>
      </c>
      <c r="S38" s="254" t="s">
        <v>191</v>
      </c>
      <c r="T38" s="255" t="s">
        <v>191</v>
      </c>
      <c r="U38" s="221">
        <v>0</v>
      </c>
      <c r="V38" s="221">
        <f>ROUND(E38*U38,2)</f>
        <v>0</v>
      </c>
      <c r="W38" s="221"/>
      <c r="X38" s="221" t="s">
        <v>255</v>
      </c>
      <c r="Y38" s="212"/>
      <c r="Z38" s="212"/>
      <c r="AA38" s="212"/>
      <c r="AB38" s="212"/>
      <c r="AC38" s="212"/>
      <c r="AD38" s="212"/>
      <c r="AE38" s="212"/>
      <c r="AF38" s="212"/>
      <c r="AG38" s="212" t="s">
        <v>256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49">
        <v>13</v>
      </c>
      <c r="B39" s="250" t="s">
        <v>273</v>
      </c>
      <c r="C39" s="259" t="s">
        <v>274</v>
      </c>
      <c r="D39" s="251" t="s">
        <v>247</v>
      </c>
      <c r="E39" s="252">
        <v>6.34171</v>
      </c>
      <c r="F39" s="253"/>
      <c r="G39" s="254">
        <f>ROUND(E39*F39,2)</f>
        <v>0</v>
      </c>
      <c r="H39" s="253"/>
      <c r="I39" s="254">
        <f>ROUND(E39*H39,2)</f>
        <v>0</v>
      </c>
      <c r="J39" s="253"/>
      <c r="K39" s="254">
        <f>ROUND(E39*J39,2)</f>
        <v>0</v>
      </c>
      <c r="L39" s="254">
        <v>21</v>
      </c>
      <c r="M39" s="254">
        <f>G39*(1+L39/100)</f>
        <v>0</v>
      </c>
      <c r="N39" s="254">
        <v>0</v>
      </c>
      <c r="O39" s="254">
        <f>ROUND(E39*N39,2)</f>
        <v>0</v>
      </c>
      <c r="P39" s="254">
        <v>0</v>
      </c>
      <c r="Q39" s="254">
        <f>ROUND(E39*P39,2)</f>
        <v>0</v>
      </c>
      <c r="R39" s="254" t="s">
        <v>270</v>
      </c>
      <c r="S39" s="254" t="s">
        <v>191</v>
      </c>
      <c r="T39" s="255" t="s">
        <v>191</v>
      </c>
      <c r="U39" s="221">
        <v>0</v>
      </c>
      <c r="V39" s="221">
        <f>ROUND(E39*U39,2)</f>
        <v>0</v>
      </c>
      <c r="W39" s="221"/>
      <c r="X39" s="221" t="s">
        <v>255</v>
      </c>
      <c r="Y39" s="212"/>
      <c r="Z39" s="212"/>
      <c r="AA39" s="212"/>
      <c r="AB39" s="212"/>
      <c r="AC39" s="212"/>
      <c r="AD39" s="212"/>
      <c r="AE39" s="212"/>
      <c r="AF39" s="212"/>
      <c r="AG39" s="212" t="s">
        <v>256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49">
        <v>14</v>
      </c>
      <c r="B40" s="250" t="s">
        <v>275</v>
      </c>
      <c r="C40" s="259" t="s">
        <v>276</v>
      </c>
      <c r="D40" s="251" t="s">
        <v>247</v>
      </c>
      <c r="E40" s="252">
        <v>6.34171</v>
      </c>
      <c r="F40" s="253"/>
      <c r="G40" s="254">
        <f>ROUND(E40*F40,2)</f>
        <v>0</v>
      </c>
      <c r="H40" s="253"/>
      <c r="I40" s="254">
        <f>ROUND(E40*H40,2)</f>
        <v>0</v>
      </c>
      <c r="J40" s="253"/>
      <c r="K40" s="254">
        <f>ROUND(E40*J40,2)</f>
        <v>0</v>
      </c>
      <c r="L40" s="254">
        <v>21</v>
      </c>
      <c r="M40" s="254">
        <f>G40*(1+L40/100)</f>
        <v>0</v>
      </c>
      <c r="N40" s="254">
        <v>0</v>
      </c>
      <c r="O40" s="254">
        <f>ROUND(E40*N40,2)</f>
        <v>0</v>
      </c>
      <c r="P40" s="254">
        <v>0</v>
      </c>
      <c r="Q40" s="254">
        <f>ROUND(E40*P40,2)</f>
        <v>0</v>
      </c>
      <c r="R40" s="254" t="s">
        <v>270</v>
      </c>
      <c r="S40" s="254" t="s">
        <v>191</v>
      </c>
      <c r="T40" s="255" t="s">
        <v>191</v>
      </c>
      <c r="U40" s="221">
        <v>0</v>
      </c>
      <c r="V40" s="221">
        <f>ROUND(E40*U40,2)</f>
        <v>0</v>
      </c>
      <c r="W40" s="221"/>
      <c r="X40" s="221" t="s">
        <v>255</v>
      </c>
      <c r="Y40" s="212"/>
      <c r="Z40" s="212"/>
      <c r="AA40" s="212"/>
      <c r="AB40" s="212"/>
      <c r="AC40" s="212"/>
      <c r="AD40" s="212"/>
      <c r="AE40" s="212"/>
      <c r="AF40" s="212"/>
      <c r="AG40" s="212" t="s">
        <v>256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49">
        <v>15</v>
      </c>
      <c r="B41" s="250" t="s">
        <v>277</v>
      </c>
      <c r="C41" s="259" t="s">
        <v>278</v>
      </c>
      <c r="D41" s="251" t="s">
        <v>247</v>
      </c>
      <c r="E41" s="252">
        <v>6.34171</v>
      </c>
      <c r="F41" s="253"/>
      <c r="G41" s="254">
        <f>ROUND(E41*F41,2)</f>
        <v>0</v>
      </c>
      <c r="H41" s="253"/>
      <c r="I41" s="254">
        <f>ROUND(E41*H41,2)</f>
        <v>0</v>
      </c>
      <c r="J41" s="253"/>
      <c r="K41" s="254">
        <f>ROUND(E41*J41,2)</f>
        <v>0</v>
      </c>
      <c r="L41" s="254">
        <v>21</v>
      </c>
      <c r="M41" s="254">
        <f>G41*(1+L41/100)</f>
        <v>0</v>
      </c>
      <c r="N41" s="254">
        <v>0</v>
      </c>
      <c r="O41" s="254">
        <f>ROUND(E41*N41,2)</f>
        <v>0</v>
      </c>
      <c r="P41" s="254">
        <v>0</v>
      </c>
      <c r="Q41" s="254">
        <f>ROUND(E41*P41,2)</f>
        <v>0</v>
      </c>
      <c r="R41" s="254" t="s">
        <v>270</v>
      </c>
      <c r="S41" s="254" t="s">
        <v>191</v>
      </c>
      <c r="T41" s="255" t="s">
        <v>191</v>
      </c>
      <c r="U41" s="221">
        <v>0</v>
      </c>
      <c r="V41" s="221">
        <f>ROUND(E41*U41,2)</f>
        <v>0</v>
      </c>
      <c r="W41" s="221"/>
      <c r="X41" s="221" t="s">
        <v>255</v>
      </c>
      <c r="Y41" s="212"/>
      <c r="Z41" s="212"/>
      <c r="AA41" s="212"/>
      <c r="AB41" s="212"/>
      <c r="AC41" s="212"/>
      <c r="AD41" s="212"/>
      <c r="AE41" s="212"/>
      <c r="AF41" s="212"/>
      <c r="AG41" s="212" t="s">
        <v>256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29">
        <v>16</v>
      </c>
      <c r="B42" s="230" t="s">
        <v>279</v>
      </c>
      <c r="C42" s="240" t="s">
        <v>280</v>
      </c>
      <c r="D42" s="231" t="s">
        <v>247</v>
      </c>
      <c r="E42" s="232">
        <v>2219.59935</v>
      </c>
      <c r="F42" s="233"/>
      <c r="G42" s="234">
        <f>ROUND(E42*F42,2)</f>
        <v>0</v>
      </c>
      <c r="H42" s="233"/>
      <c r="I42" s="234">
        <f>ROUND(E42*H42,2)</f>
        <v>0</v>
      </c>
      <c r="J42" s="233"/>
      <c r="K42" s="234">
        <f>ROUND(E42*J42,2)</f>
        <v>0</v>
      </c>
      <c r="L42" s="234">
        <v>21</v>
      </c>
      <c r="M42" s="234">
        <f>G42*(1+L42/100)</f>
        <v>0</v>
      </c>
      <c r="N42" s="234">
        <v>0</v>
      </c>
      <c r="O42" s="234">
        <f>ROUND(E42*N42,2)</f>
        <v>0</v>
      </c>
      <c r="P42" s="234">
        <v>0</v>
      </c>
      <c r="Q42" s="234">
        <f>ROUND(E42*P42,2)</f>
        <v>0</v>
      </c>
      <c r="R42" s="234" t="s">
        <v>228</v>
      </c>
      <c r="S42" s="234" t="s">
        <v>191</v>
      </c>
      <c r="T42" s="235" t="s">
        <v>191</v>
      </c>
      <c r="U42" s="221">
        <v>6.0000000000000001E-3</v>
      </c>
      <c r="V42" s="221">
        <f>ROUND(E42*U42,2)</f>
        <v>13.32</v>
      </c>
      <c r="W42" s="221"/>
      <c r="X42" s="221" t="s">
        <v>255</v>
      </c>
      <c r="Y42" s="212"/>
      <c r="Z42" s="212"/>
      <c r="AA42" s="212"/>
      <c r="AB42" s="212"/>
      <c r="AC42" s="212"/>
      <c r="AD42" s="212"/>
      <c r="AE42" s="212"/>
      <c r="AF42" s="212"/>
      <c r="AG42" s="212" t="s">
        <v>256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57" t="s">
        <v>281</v>
      </c>
      <c r="D43" s="247"/>
      <c r="E43" s="247"/>
      <c r="F43" s="247"/>
      <c r="G43" s="247"/>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238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5">
      <c r="A44" s="3"/>
      <c r="B44" s="4"/>
      <c r="C44" s="242"/>
      <c r="D44" s="6"/>
      <c r="E44" s="3"/>
      <c r="F44" s="3"/>
      <c r="G44" s="3"/>
      <c r="H44" s="3"/>
      <c r="I44" s="3"/>
      <c r="J44" s="3"/>
      <c r="K44" s="3"/>
      <c r="L44" s="3"/>
      <c r="M44" s="3"/>
      <c r="N44" s="3"/>
      <c r="O44" s="3"/>
      <c r="P44" s="3"/>
      <c r="Q44" s="3"/>
      <c r="R44" s="3"/>
      <c r="S44" s="3"/>
      <c r="T44" s="3"/>
      <c r="U44" s="3"/>
      <c r="V44" s="3"/>
      <c r="W44" s="3"/>
      <c r="X44" s="3"/>
      <c r="AE44">
        <v>15</v>
      </c>
      <c r="AF44">
        <v>21</v>
      </c>
      <c r="AG44" t="s">
        <v>173</v>
      </c>
    </row>
    <row r="45" spans="1:60" x14ac:dyDescent="0.25">
      <c r="A45" s="215"/>
      <c r="B45" s="216" t="s">
        <v>29</v>
      </c>
      <c r="C45" s="243"/>
      <c r="D45" s="217"/>
      <c r="E45" s="218"/>
      <c r="F45" s="218"/>
      <c r="G45" s="238">
        <f>G8+G22+G27</f>
        <v>0</v>
      </c>
      <c r="H45" s="3"/>
      <c r="I45" s="3"/>
      <c r="J45" s="3"/>
      <c r="K45" s="3"/>
      <c r="L45" s="3"/>
      <c r="M45" s="3"/>
      <c r="N45" s="3"/>
      <c r="O45" s="3"/>
      <c r="P45" s="3"/>
      <c r="Q45" s="3"/>
      <c r="R45" s="3"/>
      <c r="S45" s="3"/>
      <c r="T45" s="3"/>
      <c r="U45" s="3"/>
      <c r="V45" s="3"/>
      <c r="W45" s="3"/>
      <c r="X45" s="3"/>
      <c r="AE45">
        <f>SUMIF(L7:L43,AE44,G7:G43)</f>
        <v>0</v>
      </c>
      <c r="AF45">
        <f>SUMIF(L7:L43,AF44,G7:G43)</f>
        <v>0</v>
      </c>
      <c r="AG45" t="s">
        <v>222</v>
      </c>
    </row>
    <row r="46" spans="1:60" x14ac:dyDescent="0.25">
      <c r="C46" s="244"/>
      <c r="D46" s="10"/>
      <c r="AG46" t="s">
        <v>223</v>
      </c>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U0bRQmuKL6eTSZsq2rPfkjBzd6okqB1lQuhANdCN4zXHpb5nEeTYqJrMN7a+mHBq/TeHr2c/syE4EYiyK5NyA==" saltValue="/ji+f4cUF7BFiBa1gd1xoA==" spinCount="100000" sheet="1"/>
  <mergeCells count="14">
    <mergeCell ref="C36:G36"/>
    <mergeCell ref="C43:G43"/>
    <mergeCell ref="C15:G15"/>
    <mergeCell ref="C24:G24"/>
    <mergeCell ref="C26:G26"/>
    <mergeCell ref="C29:G29"/>
    <mergeCell ref="C31:G31"/>
    <mergeCell ref="C34:G34"/>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224</v>
      </c>
      <c r="B1" s="197"/>
      <c r="C1" s="197"/>
      <c r="D1" s="197"/>
      <c r="E1" s="197"/>
      <c r="F1" s="197"/>
      <c r="G1" s="197"/>
      <c r="AG1" t="s">
        <v>160</v>
      </c>
    </row>
    <row r="2" spans="1:60" ht="25.05" customHeight="1" x14ac:dyDescent="0.25">
      <c r="A2" s="198" t="s">
        <v>7</v>
      </c>
      <c r="B2" s="48" t="s">
        <v>43</v>
      </c>
      <c r="C2" s="201" t="s">
        <v>44</v>
      </c>
      <c r="D2" s="199"/>
      <c r="E2" s="199"/>
      <c r="F2" s="199"/>
      <c r="G2" s="200"/>
      <c r="AG2" t="s">
        <v>161</v>
      </c>
    </row>
    <row r="3" spans="1:60" ht="25.05" customHeight="1" x14ac:dyDescent="0.25">
      <c r="A3" s="198" t="s">
        <v>8</v>
      </c>
      <c r="B3" s="48" t="s">
        <v>63</v>
      </c>
      <c r="C3" s="201" t="s">
        <v>64</v>
      </c>
      <c r="D3" s="199"/>
      <c r="E3" s="199"/>
      <c r="F3" s="199"/>
      <c r="G3" s="200"/>
      <c r="AC3" s="177" t="s">
        <v>161</v>
      </c>
      <c r="AG3" t="s">
        <v>163</v>
      </c>
    </row>
    <row r="4" spans="1:60" ht="25.05" customHeight="1" x14ac:dyDescent="0.25">
      <c r="A4" s="202" t="s">
        <v>9</v>
      </c>
      <c r="B4" s="203" t="s">
        <v>63</v>
      </c>
      <c r="C4" s="204" t="s">
        <v>65</v>
      </c>
      <c r="D4" s="205"/>
      <c r="E4" s="205"/>
      <c r="F4" s="205"/>
      <c r="G4" s="206"/>
      <c r="AG4" t="s">
        <v>164</v>
      </c>
    </row>
    <row r="5" spans="1:60" x14ac:dyDescent="0.25">
      <c r="D5" s="10"/>
    </row>
    <row r="6" spans="1:60" ht="39.6" x14ac:dyDescent="0.25">
      <c r="A6" s="208" t="s">
        <v>165</v>
      </c>
      <c r="B6" s="210" t="s">
        <v>166</v>
      </c>
      <c r="C6" s="210" t="s">
        <v>167</v>
      </c>
      <c r="D6" s="209" t="s">
        <v>168</v>
      </c>
      <c r="E6" s="208" t="s">
        <v>169</v>
      </c>
      <c r="F6" s="207" t="s">
        <v>170</v>
      </c>
      <c r="G6" s="208" t="s">
        <v>29</v>
      </c>
      <c r="H6" s="211" t="s">
        <v>30</v>
      </c>
      <c r="I6" s="211" t="s">
        <v>171</v>
      </c>
      <c r="J6" s="211" t="s">
        <v>31</v>
      </c>
      <c r="K6" s="211" t="s">
        <v>172</v>
      </c>
      <c r="L6" s="211" t="s">
        <v>173</v>
      </c>
      <c r="M6" s="211" t="s">
        <v>174</v>
      </c>
      <c r="N6" s="211" t="s">
        <v>175</v>
      </c>
      <c r="O6" s="211" t="s">
        <v>176</v>
      </c>
      <c r="P6" s="211" t="s">
        <v>177</v>
      </c>
      <c r="Q6" s="211" t="s">
        <v>178</v>
      </c>
      <c r="R6" s="211" t="s">
        <v>179</v>
      </c>
      <c r="S6" s="211" t="s">
        <v>180</v>
      </c>
      <c r="T6" s="211" t="s">
        <v>181</v>
      </c>
      <c r="U6" s="211" t="s">
        <v>182</v>
      </c>
      <c r="V6" s="211" t="s">
        <v>183</v>
      </c>
      <c r="W6" s="211" t="s">
        <v>184</v>
      </c>
      <c r="X6" s="211" t="s">
        <v>185</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3" t="s">
        <v>186</v>
      </c>
      <c r="B8" s="224" t="s">
        <v>144</v>
      </c>
      <c r="C8" s="239" t="s">
        <v>145</v>
      </c>
      <c r="D8" s="225"/>
      <c r="E8" s="226"/>
      <c r="F8" s="227"/>
      <c r="G8" s="227">
        <f>SUMIF(AG9:AG32,"&lt;&gt;NOR",G9:G32)</f>
        <v>0</v>
      </c>
      <c r="H8" s="227"/>
      <c r="I8" s="227">
        <f>SUM(I9:I32)</f>
        <v>0</v>
      </c>
      <c r="J8" s="227"/>
      <c r="K8" s="227">
        <f>SUM(K9:K32)</f>
        <v>0</v>
      </c>
      <c r="L8" s="227"/>
      <c r="M8" s="227">
        <f>SUM(M9:M32)</f>
        <v>0</v>
      </c>
      <c r="N8" s="227"/>
      <c r="O8" s="227">
        <f>SUM(O9:O32)</f>
        <v>2.15</v>
      </c>
      <c r="P8" s="227"/>
      <c r="Q8" s="227">
        <f>SUM(Q9:Q32)</f>
        <v>2240</v>
      </c>
      <c r="R8" s="227"/>
      <c r="S8" s="227"/>
      <c r="T8" s="228"/>
      <c r="U8" s="222"/>
      <c r="V8" s="222">
        <f>SUM(V9:V32)</f>
        <v>4962.5199999999995</v>
      </c>
      <c r="W8" s="222"/>
      <c r="X8" s="222"/>
      <c r="AG8" t="s">
        <v>187</v>
      </c>
    </row>
    <row r="9" spans="1:60" ht="30.6" outlineLevel="1" x14ac:dyDescent="0.25">
      <c r="A9" s="229">
        <v>1</v>
      </c>
      <c r="B9" s="230" t="s">
        <v>282</v>
      </c>
      <c r="C9" s="240" t="s">
        <v>283</v>
      </c>
      <c r="D9" s="231" t="s">
        <v>227</v>
      </c>
      <c r="E9" s="232">
        <v>1944.0063700000001</v>
      </c>
      <c r="F9" s="233"/>
      <c r="G9" s="234">
        <f>ROUND(E9*F9,2)</f>
        <v>0</v>
      </c>
      <c r="H9" s="233"/>
      <c r="I9" s="234">
        <f>ROUND(E9*H9,2)</f>
        <v>0</v>
      </c>
      <c r="J9" s="233"/>
      <c r="K9" s="234">
        <f>ROUND(E9*J9,2)</f>
        <v>0</v>
      </c>
      <c r="L9" s="234">
        <v>21</v>
      </c>
      <c r="M9" s="234">
        <f>G9*(1+L9/100)</f>
        <v>0</v>
      </c>
      <c r="N9" s="234">
        <v>8.9999999999999998E-4</v>
      </c>
      <c r="O9" s="234">
        <f>ROUND(E9*N9,2)</f>
        <v>1.75</v>
      </c>
      <c r="P9" s="234">
        <v>0.47</v>
      </c>
      <c r="Q9" s="234">
        <f>ROUND(E9*P9,2)</f>
        <v>913.68</v>
      </c>
      <c r="R9" s="234" t="s">
        <v>228</v>
      </c>
      <c r="S9" s="234" t="s">
        <v>191</v>
      </c>
      <c r="T9" s="235" t="s">
        <v>191</v>
      </c>
      <c r="U9" s="221">
        <v>1.5840000000000001</v>
      </c>
      <c r="V9" s="221">
        <f>ROUND(E9*U9,2)</f>
        <v>3079.31</v>
      </c>
      <c r="W9" s="221"/>
      <c r="X9" s="221" t="s">
        <v>229</v>
      </c>
      <c r="Y9" s="212"/>
      <c r="Z9" s="212"/>
      <c r="AA9" s="212"/>
      <c r="AB9" s="212"/>
      <c r="AC9" s="212"/>
      <c r="AD9" s="212"/>
      <c r="AE9" s="212"/>
      <c r="AF9" s="212"/>
      <c r="AG9" s="212" t="s">
        <v>230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41" t="s">
        <v>231</v>
      </c>
      <c r="D10" s="237"/>
      <c r="E10" s="237"/>
      <c r="F10" s="237"/>
      <c r="G10" s="237"/>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196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19"/>
      <c r="B11" s="220"/>
      <c r="C11" s="262" t="s">
        <v>284</v>
      </c>
      <c r="D11" s="260"/>
      <c r="E11" s="261"/>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233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63" t="s">
        <v>285</v>
      </c>
      <c r="D12" s="260"/>
      <c r="E12" s="261">
        <v>1032.2139999999999</v>
      </c>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233</v>
      </c>
      <c r="AH12" s="212">
        <v>2</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63" t="s">
        <v>286</v>
      </c>
      <c r="D13" s="260"/>
      <c r="E13" s="261">
        <v>902.7011</v>
      </c>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233</v>
      </c>
      <c r="AH13" s="212">
        <v>2</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63" t="s">
        <v>287</v>
      </c>
      <c r="D14" s="260"/>
      <c r="E14" s="261">
        <v>902.7011</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233</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63" t="s">
        <v>288</v>
      </c>
      <c r="D15" s="260"/>
      <c r="E15" s="261">
        <v>1020.30653</v>
      </c>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233</v>
      </c>
      <c r="AH15" s="212">
        <v>2</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63" t="s">
        <v>289</v>
      </c>
      <c r="D16" s="260"/>
      <c r="E16" s="261">
        <v>30.09</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233</v>
      </c>
      <c r="AH16" s="212">
        <v>2</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62" t="s">
        <v>290</v>
      </c>
      <c r="D17" s="260"/>
      <c r="E17" s="261"/>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233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56" t="s">
        <v>291</v>
      </c>
      <c r="D18" s="245"/>
      <c r="E18" s="246">
        <v>1944.0063700000001</v>
      </c>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233</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0.399999999999999" outlineLevel="1" x14ac:dyDescent="0.25">
      <c r="A19" s="229">
        <v>2</v>
      </c>
      <c r="B19" s="230" t="s">
        <v>292</v>
      </c>
      <c r="C19" s="240" t="s">
        <v>293</v>
      </c>
      <c r="D19" s="231" t="s">
        <v>227</v>
      </c>
      <c r="E19" s="232">
        <v>1944.0063700000001</v>
      </c>
      <c r="F19" s="233"/>
      <c r="G19" s="234">
        <f>ROUND(E19*F19,2)</f>
        <v>0</v>
      </c>
      <c r="H19" s="233"/>
      <c r="I19" s="234">
        <f>ROUND(E19*H19,2)</f>
        <v>0</v>
      </c>
      <c r="J19" s="233"/>
      <c r="K19" s="234">
        <f>ROUND(E19*J19,2)</f>
        <v>0</v>
      </c>
      <c r="L19" s="234">
        <v>21</v>
      </c>
      <c r="M19" s="234">
        <f>G19*(1+L19/100)</f>
        <v>0</v>
      </c>
      <c r="N19" s="234">
        <v>0</v>
      </c>
      <c r="O19" s="234">
        <f>ROUND(E19*N19,2)</f>
        <v>0</v>
      </c>
      <c r="P19" s="234">
        <v>0.54</v>
      </c>
      <c r="Q19" s="234">
        <f>ROUND(E19*P19,2)</f>
        <v>1049.76</v>
      </c>
      <c r="R19" s="234" t="s">
        <v>228</v>
      </c>
      <c r="S19" s="234" t="s">
        <v>191</v>
      </c>
      <c r="T19" s="235" t="s">
        <v>191</v>
      </c>
      <c r="U19" s="221">
        <v>0.63070000000000004</v>
      </c>
      <c r="V19" s="221">
        <f>ROUND(E19*U19,2)</f>
        <v>1226.08</v>
      </c>
      <c r="W19" s="221"/>
      <c r="X19" s="221" t="s">
        <v>229</v>
      </c>
      <c r="Y19" s="212"/>
      <c r="Z19" s="212"/>
      <c r="AA19" s="212"/>
      <c r="AB19" s="212"/>
      <c r="AC19" s="212"/>
      <c r="AD19" s="212"/>
      <c r="AE19" s="212"/>
      <c r="AF19" s="212"/>
      <c r="AG19" s="212" t="s">
        <v>230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57" t="s">
        <v>237</v>
      </c>
      <c r="D20" s="247"/>
      <c r="E20" s="247"/>
      <c r="F20" s="247"/>
      <c r="G20" s="247"/>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238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58" t="s">
        <v>231</v>
      </c>
      <c r="D21" s="248"/>
      <c r="E21" s="248"/>
      <c r="F21" s="248"/>
      <c r="G21" s="248"/>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196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19"/>
      <c r="B22" s="220"/>
      <c r="C22" s="262" t="s">
        <v>284</v>
      </c>
      <c r="D22" s="260"/>
      <c r="E22" s="261"/>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233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63" t="s">
        <v>285</v>
      </c>
      <c r="D23" s="260"/>
      <c r="E23" s="261">
        <v>1032.2139999999999</v>
      </c>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233</v>
      </c>
      <c r="AH23" s="212">
        <v>2</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19"/>
      <c r="B24" s="220"/>
      <c r="C24" s="263" t="s">
        <v>286</v>
      </c>
      <c r="D24" s="260"/>
      <c r="E24" s="261">
        <v>902.7011</v>
      </c>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233</v>
      </c>
      <c r="AH24" s="212">
        <v>2</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19"/>
      <c r="B25" s="220"/>
      <c r="C25" s="263" t="s">
        <v>287</v>
      </c>
      <c r="D25" s="260"/>
      <c r="E25" s="261">
        <v>902.7011</v>
      </c>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233</v>
      </c>
      <c r="AH25" s="212">
        <v>2</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19"/>
      <c r="B26" s="220"/>
      <c r="C26" s="263" t="s">
        <v>288</v>
      </c>
      <c r="D26" s="260"/>
      <c r="E26" s="261">
        <v>1020.30653</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233</v>
      </c>
      <c r="AH26" s="212">
        <v>2</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63" t="s">
        <v>289</v>
      </c>
      <c r="D27" s="260"/>
      <c r="E27" s="261">
        <v>30.09</v>
      </c>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233</v>
      </c>
      <c r="AH27" s="212">
        <v>2</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62" t="s">
        <v>290</v>
      </c>
      <c r="D28" s="260"/>
      <c r="E28" s="261"/>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233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56" t="s">
        <v>291</v>
      </c>
      <c r="D29" s="245"/>
      <c r="E29" s="246">
        <v>1944.0063700000001</v>
      </c>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233</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0.399999999999999" outlineLevel="1" x14ac:dyDescent="0.25">
      <c r="A30" s="229">
        <v>3</v>
      </c>
      <c r="B30" s="230" t="s">
        <v>239</v>
      </c>
      <c r="C30" s="240" t="s">
        <v>240</v>
      </c>
      <c r="D30" s="231" t="s">
        <v>227</v>
      </c>
      <c r="E30" s="232">
        <v>116.20350000000001</v>
      </c>
      <c r="F30" s="233"/>
      <c r="G30" s="234">
        <f>ROUND(E30*F30,2)</f>
        <v>0</v>
      </c>
      <c r="H30" s="233"/>
      <c r="I30" s="234">
        <f>ROUND(E30*H30,2)</f>
        <v>0</v>
      </c>
      <c r="J30" s="233"/>
      <c r="K30" s="234">
        <f>ROUND(E30*J30,2)</f>
        <v>0</v>
      </c>
      <c r="L30" s="234">
        <v>21</v>
      </c>
      <c r="M30" s="234">
        <f>G30*(1+L30/100)</f>
        <v>0</v>
      </c>
      <c r="N30" s="234">
        <v>3.48E-3</v>
      </c>
      <c r="O30" s="234">
        <f>ROUND(E30*N30,2)</f>
        <v>0.4</v>
      </c>
      <c r="P30" s="234">
        <v>2.38</v>
      </c>
      <c r="Q30" s="234">
        <f>ROUND(E30*P30,2)</f>
        <v>276.56</v>
      </c>
      <c r="R30" s="234" t="s">
        <v>228</v>
      </c>
      <c r="S30" s="234" t="s">
        <v>191</v>
      </c>
      <c r="T30" s="235" t="s">
        <v>191</v>
      </c>
      <c r="U30" s="221">
        <v>5.6550000000000002</v>
      </c>
      <c r="V30" s="221">
        <f>ROUND(E30*U30,2)</f>
        <v>657.13</v>
      </c>
      <c r="W30" s="221"/>
      <c r="X30" s="221" t="s">
        <v>229</v>
      </c>
      <c r="Y30" s="212"/>
      <c r="Z30" s="212"/>
      <c r="AA30" s="212"/>
      <c r="AB30" s="212"/>
      <c r="AC30" s="212"/>
      <c r="AD30" s="212"/>
      <c r="AE30" s="212"/>
      <c r="AF30" s="212"/>
      <c r="AG30" s="212" t="s">
        <v>241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56" t="s">
        <v>294</v>
      </c>
      <c r="D31" s="245"/>
      <c r="E31" s="246">
        <v>55.8705</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233</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19"/>
      <c r="B32" s="220"/>
      <c r="C32" s="256" t="s">
        <v>295</v>
      </c>
      <c r="D32" s="245"/>
      <c r="E32" s="246">
        <v>60.332999999999998</v>
      </c>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233</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5">
      <c r="A33" s="223" t="s">
        <v>186</v>
      </c>
      <c r="B33" s="224" t="s">
        <v>146</v>
      </c>
      <c r="C33" s="239" t="s">
        <v>147</v>
      </c>
      <c r="D33" s="225"/>
      <c r="E33" s="226"/>
      <c r="F33" s="227"/>
      <c r="G33" s="227">
        <f>SUMIF(AG34:AG37,"&lt;&gt;NOR",G34:G37)</f>
        <v>0</v>
      </c>
      <c r="H33" s="227"/>
      <c r="I33" s="227">
        <f>SUM(I34:I37)</f>
        <v>0</v>
      </c>
      <c r="J33" s="227"/>
      <c r="K33" s="227">
        <f>SUM(K34:K37)</f>
        <v>0</v>
      </c>
      <c r="L33" s="227"/>
      <c r="M33" s="227">
        <f>SUM(M34:M37)</f>
        <v>0</v>
      </c>
      <c r="N33" s="227"/>
      <c r="O33" s="227">
        <f>SUM(O34:O37)</f>
        <v>0</v>
      </c>
      <c r="P33" s="227"/>
      <c r="Q33" s="227">
        <f>SUM(Q34:Q37)</f>
        <v>0</v>
      </c>
      <c r="R33" s="227"/>
      <c r="S33" s="227"/>
      <c r="T33" s="228"/>
      <c r="U33" s="222"/>
      <c r="V33" s="222">
        <f>SUM(V34:V37)</f>
        <v>7.39</v>
      </c>
      <c r="W33" s="222"/>
      <c r="X33" s="222"/>
      <c r="AG33" t="s">
        <v>187</v>
      </c>
    </row>
    <row r="34" spans="1:60" outlineLevel="1" x14ac:dyDescent="0.25">
      <c r="A34" s="229">
        <v>4</v>
      </c>
      <c r="B34" s="230" t="s">
        <v>245</v>
      </c>
      <c r="C34" s="240" t="s">
        <v>246</v>
      </c>
      <c r="D34" s="231" t="s">
        <v>247</v>
      </c>
      <c r="E34" s="232">
        <v>1.0769899999999999</v>
      </c>
      <c r="F34" s="233"/>
      <c r="G34" s="234">
        <f>ROUND(E34*F34,2)</f>
        <v>0</v>
      </c>
      <c r="H34" s="233"/>
      <c r="I34" s="234">
        <f>ROUND(E34*H34,2)</f>
        <v>0</v>
      </c>
      <c r="J34" s="233"/>
      <c r="K34" s="234">
        <f>ROUND(E34*J34,2)</f>
        <v>0</v>
      </c>
      <c r="L34" s="234">
        <v>21</v>
      </c>
      <c r="M34" s="234">
        <f>G34*(1+L34/100)</f>
        <v>0</v>
      </c>
      <c r="N34" s="234">
        <v>0</v>
      </c>
      <c r="O34" s="234">
        <f>ROUND(E34*N34,2)</f>
        <v>0</v>
      </c>
      <c r="P34" s="234">
        <v>0</v>
      </c>
      <c r="Q34" s="234">
        <f>ROUND(E34*P34,2)</f>
        <v>0</v>
      </c>
      <c r="R34" s="234" t="s">
        <v>228</v>
      </c>
      <c r="S34" s="234" t="s">
        <v>191</v>
      </c>
      <c r="T34" s="235" t="s">
        <v>191</v>
      </c>
      <c r="U34" s="221">
        <v>2.8719999999999999</v>
      </c>
      <c r="V34" s="221">
        <f>ROUND(E34*U34,2)</f>
        <v>3.09</v>
      </c>
      <c r="W34" s="221"/>
      <c r="X34" s="221" t="s">
        <v>248</v>
      </c>
      <c r="Y34" s="212"/>
      <c r="Z34" s="212"/>
      <c r="AA34" s="212"/>
      <c r="AB34" s="212"/>
      <c r="AC34" s="212"/>
      <c r="AD34" s="212"/>
      <c r="AE34" s="212"/>
      <c r="AF34" s="212"/>
      <c r="AG34" s="212" t="s">
        <v>249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19"/>
      <c r="B35" s="220"/>
      <c r="C35" s="257" t="s">
        <v>250</v>
      </c>
      <c r="D35" s="247"/>
      <c r="E35" s="247"/>
      <c r="F35" s="247"/>
      <c r="G35" s="247"/>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238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29">
        <v>5</v>
      </c>
      <c r="B36" s="230" t="s">
        <v>251</v>
      </c>
      <c r="C36" s="240" t="s">
        <v>252</v>
      </c>
      <c r="D36" s="231" t="s">
        <v>247</v>
      </c>
      <c r="E36" s="232">
        <v>1.0769899999999999</v>
      </c>
      <c r="F36" s="233"/>
      <c r="G36" s="234">
        <f>ROUND(E36*F36,2)</f>
        <v>0</v>
      </c>
      <c r="H36" s="233"/>
      <c r="I36" s="234">
        <f>ROUND(E36*H36,2)</f>
        <v>0</v>
      </c>
      <c r="J36" s="233"/>
      <c r="K36" s="234">
        <f>ROUND(E36*J36,2)</f>
        <v>0</v>
      </c>
      <c r="L36" s="234">
        <v>21</v>
      </c>
      <c r="M36" s="234">
        <f>G36*(1+L36/100)</f>
        <v>0</v>
      </c>
      <c r="N36" s="234">
        <v>0</v>
      </c>
      <c r="O36" s="234">
        <f>ROUND(E36*N36,2)</f>
        <v>0</v>
      </c>
      <c r="P36" s="234">
        <v>0</v>
      </c>
      <c r="Q36" s="234">
        <f>ROUND(E36*P36,2)</f>
        <v>0</v>
      </c>
      <c r="R36" s="234" t="s">
        <v>228</v>
      </c>
      <c r="S36" s="234" t="s">
        <v>191</v>
      </c>
      <c r="T36" s="235" t="s">
        <v>191</v>
      </c>
      <c r="U36" s="221">
        <v>3.9910000000000001</v>
      </c>
      <c r="V36" s="221">
        <f>ROUND(E36*U36,2)</f>
        <v>4.3</v>
      </c>
      <c r="W36" s="221"/>
      <c r="X36" s="221" t="s">
        <v>248</v>
      </c>
      <c r="Y36" s="212"/>
      <c r="Z36" s="212"/>
      <c r="AA36" s="212"/>
      <c r="AB36" s="212"/>
      <c r="AC36" s="212"/>
      <c r="AD36" s="212"/>
      <c r="AE36" s="212"/>
      <c r="AF36" s="212"/>
      <c r="AG36" s="212" t="s">
        <v>249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19"/>
      <c r="B37" s="220"/>
      <c r="C37" s="257" t="s">
        <v>250</v>
      </c>
      <c r="D37" s="247"/>
      <c r="E37" s="247"/>
      <c r="F37" s="247"/>
      <c r="G37" s="247"/>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238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5">
      <c r="A38" s="223" t="s">
        <v>186</v>
      </c>
      <c r="B38" s="224" t="s">
        <v>154</v>
      </c>
      <c r="C38" s="239" t="s">
        <v>155</v>
      </c>
      <c r="D38" s="225"/>
      <c r="E38" s="226"/>
      <c r="F38" s="227"/>
      <c r="G38" s="227">
        <f>SUMIF(AG39:AG54,"&lt;&gt;NOR",G39:G54)</f>
        <v>0</v>
      </c>
      <c r="H38" s="227"/>
      <c r="I38" s="227">
        <f>SUM(I39:I54)</f>
        <v>0</v>
      </c>
      <c r="J38" s="227"/>
      <c r="K38" s="227">
        <f>SUM(K39:K54)</f>
        <v>0</v>
      </c>
      <c r="L38" s="227"/>
      <c r="M38" s="227">
        <f>SUM(M39:M54)</f>
        <v>0</v>
      </c>
      <c r="N38" s="227"/>
      <c r="O38" s="227">
        <f>SUM(O39:O54)</f>
        <v>0</v>
      </c>
      <c r="P38" s="227"/>
      <c r="Q38" s="227">
        <f>SUM(Q39:Q54)</f>
        <v>0</v>
      </c>
      <c r="R38" s="227"/>
      <c r="S38" s="227"/>
      <c r="T38" s="228"/>
      <c r="U38" s="222"/>
      <c r="V38" s="222">
        <f>SUM(V39:V54)</f>
        <v>153.21</v>
      </c>
      <c r="W38" s="222"/>
      <c r="X38" s="222"/>
      <c r="AG38" t="s">
        <v>187</v>
      </c>
    </row>
    <row r="39" spans="1:60" outlineLevel="1" x14ac:dyDescent="0.25">
      <c r="A39" s="229">
        <v>6</v>
      </c>
      <c r="B39" s="230" t="s">
        <v>253</v>
      </c>
      <c r="C39" s="240" t="s">
        <v>254</v>
      </c>
      <c r="D39" s="231" t="s">
        <v>247</v>
      </c>
      <c r="E39" s="232">
        <v>1344.0064600000001</v>
      </c>
      <c r="F39" s="233"/>
      <c r="G39" s="234">
        <f>ROUND(E39*F39,2)</f>
        <v>0</v>
      </c>
      <c r="H39" s="233"/>
      <c r="I39" s="234">
        <f>ROUND(E39*H39,2)</f>
        <v>0</v>
      </c>
      <c r="J39" s="233"/>
      <c r="K39" s="234">
        <f>ROUND(E39*J39,2)</f>
        <v>0</v>
      </c>
      <c r="L39" s="234">
        <v>21</v>
      </c>
      <c r="M39" s="234">
        <f>G39*(1+L39/100)</f>
        <v>0</v>
      </c>
      <c r="N39" s="234">
        <v>0</v>
      </c>
      <c r="O39" s="234">
        <f>ROUND(E39*N39,2)</f>
        <v>0</v>
      </c>
      <c r="P39" s="234">
        <v>0</v>
      </c>
      <c r="Q39" s="234">
        <f>ROUND(E39*P39,2)</f>
        <v>0</v>
      </c>
      <c r="R39" s="234" t="s">
        <v>228</v>
      </c>
      <c r="S39" s="234" t="s">
        <v>191</v>
      </c>
      <c r="T39" s="235" t="s">
        <v>191</v>
      </c>
      <c r="U39" s="221">
        <v>4.5999999999999999E-2</v>
      </c>
      <c r="V39" s="221">
        <f>ROUND(E39*U39,2)</f>
        <v>61.82</v>
      </c>
      <c r="W39" s="221"/>
      <c r="X39" s="221" t="s">
        <v>255</v>
      </c>
      <c r="Y39" s="212"/>
      <c r="Z39" s="212"/>
      <c r="AA39" s="212"/>
      <c r="AB39" s="212"/>
      <c r="AC39" s="212"/>
      <c r="AD39" s="212"/>
      <c r="AE39" s="212"/>
      <c r="AF39" s="212"/>
      <c r="AG39" s="212" t="s">
        <v>256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41" t="s">
        <v>257</v>
      </c>
      <c r="D40" s="237"/>
      <c r="E40" s="237"/>
      <c r="F40" s="237"/>
      <c r="G40" s="237"/>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196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29">
        <v>7</v>
      </c>
      <c r="B41" s="230" t="s">
        <v>258</v>
      </c>
      <c r="C41" s="240" t="s">
        <v>259</v>
      </c>
      <c r="D41" s="231" t="s">
        <v>247</v>
      </c>
      <c r="E41" s="232">
        <v>1344.0064600000001</v>
      </c>
      <c r="F41" s="233"/>
      <c r="G41" s="234">
        <f>ROUND(E41*F41,2)</f>
        <v>0</v>
      </c>
      <c r="H41" s="233"/>
      <c r="I41" s="234">
        <f>ROUND(E41*H41,2)</f>
        <v>0</v>
      </c>
      <c r="J41" s="233"/>
      <c r="K41" s="234">
        <f>ROUND(E41*J41,2)</f>
        <v>0</v>
      </c>
      <c r="L41" s="234">
        <v>21</v>
      </c>
      <c r="M41" s="234">
        <f>G41*(1+L41/100)</f>
        <v>0</v>
      </c>
      <c r="N41" s="234">
        <v>0</v>
      </c>
      <c r="O41" s="234">
        <f>ROUND(E41*N41,2)</f>
        <v>0</v>
      </c>
      <c r="P41" s="234">
        <v>0</v>
      </c>
      <c r="Q41" s="234">
        <f>ROUND(E41*P41,2)</f>
        <v>0</v>
      </c>
      <c r="R41" s="234" t="s">
        <v>228</v>
      </c>
      <c r="S41" s="234" t="s">
        <v>191</v>
      </c>
      <c r="T41" s="235" t="s">
        <v>191</v>
      </c>
      <c r="U41" s="221">
        <v>0</v>
      </c>
      <c r="V41" s="221">
        <f>ROUND(E41*U41,2)</f>
        <v>0</v>
      </c>
      <c r="W41" s="221"/>
      <c r="X41" s="221" t="s">
        <v>255</v>
      </c>
      <c r="Y41" s="212"/>
      <c r="Z41" s="212"/>
      <c r="AA41" s="212"/>
      <c r="AB41" s="212"/>
      <c r="AC41" s="212"/>
      <c r="AD41" s="212"/>
      <c r="AE41" s="212"/>
      <c r="AF41" s="212"/>
      <c r="AG41" s="212" t="s">
        <v>256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41" t="s">
        <v>260</v>
      </c>
      <c r="D42" s="237"/>
      <c r="E42" s="237"/>
      <c r="F42" s="237"/>
      <c r="G42" s="237"/>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196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49">
        <v>8</v>
      </c>
      <c r="B43" s="250" t="s">
        <v>261</v>
      </c>
      <c r="C43" s="259" t="s">
        <v>262</v>
      </c>
      <c r="D43" s="251" t="s">
        <v>247</v>
      </c>
      <c r="E43" s="252">
        <v>1120.0053800000001</v>
      </c>
      <c r="F43" s="253"/>
      <c r="G43" s="254">
        <f>ROUND(E43*F43,2)</f>
        <v>0</v>
      </c>
      <c r="H43" s="253"/>
      <c r="I43" s="254">
        <f>ROUND(E43*H43,2)</f>
        <v>0</v>
      </c>
      <c r="J43" s="253"/>
      <c r="K43" s="254">
        <f>ROUND(E43*J43,2)</f>
        <v>0</v>
      </c>
      <c r="L43" s="254">
        <v>21</v>
      </c>
      <c r="M43" s="254">
        <f>G43*(1+L43/100)</f>
        <v>0</v>
      </c>
      <c r="N43" s="254">
        <v>0</v>
      </c>
      <c r="O43" s="254">
        <f>ROUND(E43*N43,2)</f>
        <v>0</v>
      </c>
      <c r="P43" s="254">
        <v>0</v>
      </c>
      <c r="Q43" s="254">
        <f>ROUND(E43*P43,2)</f>
        <v>0</v>
      </c>
      <c r="R43" s="254" t="s">
        <v>228</v>
      </c>
      <c r="S43" s="254" t="s">
        <v>191</v>
      </c>
      <c r="T43" s="255" t="s">
        <v>191</v>
      </c>
      <c r="U43" s="221">
        <v>0</v>
      </c>
      <c r="V43" s="221">
        <f>ROUND(E43*U43,2)</f>
        <v>0</v>
      </c>
      <c r="W43" s="221"/>
      <c r="X43" s="221" t="s">
        <v>255</v>
      </c>
      <c r="Y43" s="212"/>
      <c r="Z43" s="212"/>
      <c r="AA43" s="212"/>
      <c r="AB43" s="212"/>
      <c r="AC43" s="212"/>
      <c r="AD43" s="212"/>
      <c r="AE43" s="212"/>
      <c r="AF43" s="212"/>
      <c r="AG43" s="212" t="s">
        <v>256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29">
        <v>9</v>
      </c>
      <c r="B44" s="230" t="s">
        <v>263</v>
      </c>
      <c r="C44" s="240" t="s">
        <v>264</v>
      </c>
      <c r="D44" s="231" t="s">
        <v>247</v>
      </c>
      <c r="E44" s="232">
        <v>1344.0064600000001</v>
      </c>
      <c r="F44" s="233"/>
      <c r="G44" s="234">
        <f>ROUND(E44*F44,2)</f>
        <v>0</v>
      </c>
      <c r="H44" s="233"/>
      <c r="I44" s="234">
        <f>ROUND(E44*H44,2)</f>
        <v>0</v>
      </c>
      <c r="J44" s="233"/>
      <c r="K44" s="234">
        <f>ROUND(E44*J44,2)</f>
        <v>0</v>
      </c>
      <c r="L44" s="234">
        <v>21</v>
      </c>
      <c r="M44" s="234">
        <f>G44*(1+L44/100)</f>
        <v>0</v>
      </c>
      <c r="N44" s="234">
        <v>0</v>
      </c>
      <c r="O44" s="234">
        <f>ROUND(E44*N44,2)</f>
        <v>0</v>
      </c>
      <c r="P44" s="234">
        <v>0</v>
      </c>
      <c r="Q44" s="234">
        <f>ROUND(E44*P44,2)</f>
        <v>0</v>
      </c>
      <c r="R44" s="234" t="s">
        <v>228</v>
      </c>
      <c r="S44" s="234" t="s">
        <v>191</v>
      </c>
      <c r="T44" s="235" t="s">
        <v>191</v>
      </c>
      <c r="U44" s="221">
        <v>3.4000000000000002E-2</v>
      </c>
      <c r="V44" s="221">
        <f>ROUND(E44*U44,2)</f>
        <v>45.7</v>
      </c>
      <c r="W44" s="221"/>
      <c r="X44" s="221" t="s">
        <v>255</v>
      </c>
      <c r="Y44" s="212"/>
      <c r="Z44" s="212"/>
      <c r="AA44" s="212"/>
      <c r="AB44" s="212"/>
      <c r="AC44" s="212"/>
      <c r="AD44" s="212"/>
      <c r="AE44" s="212"/>
      <c r="AF44" s="212"/>
      <c r="AG44" s="212" t="s">
        <v>256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19"/>
      <c r="B45" s="220"/>
      <c r="C45" s="257" t="s">
        <v>265</v>
      </c>
      <c r="D45" s="247"/>
      <c r="E45" s="247"/>
      <c r="F45" s="247"/>
      <c r="G45" s="247"/>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238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29">
        <v>10</v>
      </c>
      <c r="B46" s="230" t="s">
        <v>266</v>
      </c>
      <c r="C46" s="240" t="s">
        <v>267</v>
      </c>
      <c r="D46" s="231" t="s">
        <v>247</v>
      </c>
      <c r="E46" s="232">
        <v>896.00431000000003</v>
      </c>
      <c r="F46" s="233"/>
      <c r="G46" s="234">
        <f>ROUND(E46*F46,2)</f>
        <v>0</v>
      </c>
      <c r="H46" s="233"/>
      <c r="I46" s="234">
        <f>ROUND(E46*H46,2)</f>
        <v>0</v>
      </c>
      <c r="J46" s="233"/>
      <c r="K46" s="234">
        <f>ROUND(E46*J46,2)</f>
        <v>0</v>
      </c>
      <c r="L46" s="234">
        <v>21</v>
      </c>
      <c r="M46" s="234">
        <f>G46*(1+L46/100)</f>
        <v>0</v>
      </c>
      <c r="N46" s="234">
        <v>0</v>
      </c>
      <c r="O46" s="234">
        <f>ROUND(E46*N46,2)</f>
        <v>0</v>
      </c>
      <c r="P46" s="234">
        <v>0</v>
      </c>
      <c r="Q46" s="234">
        <f>ROUND(E46*P46,2)</f>
        <v>0</v>
      </c>
      <c r="R46" s="234" t="s">
        <v>228</v>
      </c>
      <c r="S46" s="234" t="s">
        <v>191</v>
      </c>
      <c r="T46" s="235" t="s">
        <v>191</v>
      </c>
      <c r="U46" s="221">
        <v>4.2000000000000003E-2</v>
      </c>
      <c r="V46" s="221">
        <f>ROUND(E46*U46,2)</f>
        <v>37.630000000000003</v>
      </c>
      <c r="W46" s="221"/>
      <c r="X46" s="221" t="s">
        <v>255</v>
      </c>
      <c r="Y46" s="212"/>
      <c r="Z46" s="212"/>
      <c r="AA46" s="212"/>
      <c r="AB46" s="212"/>
      <c r="AC46" s="212"/>
      <c r="AD46" s="212"/>
      <c r="AE46" s="212"/>
      <c r="AF46" s="212"/>
      <c r="AG46" s="212" t="s">
        <v>256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57" t="s">
        <v>265</v>
      </c>
      <c r="D47" s="247"/>
      <c r="E47" s="247"/>
      <c r="F47" s="247"/>
      <c r="G47" s="247"/>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238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0.399999999999999" outlineLevel="1" x14ac:dyDescent="0.25">
      <c r="A48" s="249">
        <v>11</v>
      </c>
      <c r="B48" s="250" t="s">
        <v>268</v>
      </c>
      <c r="C48" s="259" t="s">
        <v>269</v>
      </c>
      <c r="D48" s="251" t="s">
        <v>247</v>
      </c>
      <c r="E48" s="252">
        <v>873.60419999999999</v>
      </c>
      <c r="F48" s="253"/>
      <c r="G48" s="254">
        <f>ROUND(E48*F48,2)</f>
        <v>0</v>
      </c>
      <c r="H48" s="253"/>
      <c r="I48" s="254">
        <f>ROUND(E48*H48,2)</f>
        <v>0</v>
      </c>
      <c r="J48" s="253"/>
      <c r="K48" s="254">
        <f>ROUND(E48*J48,2)</f>
        <v>0</v>
      </c>
      <c r="L48" s="254">
        <v>21</v>
      </c>
      <c r="M48" s="254">
        <f>G48*(1+L48/100)</f>
        <v>0</v>
      </c>
      <c r="N48" s="254">
        <v>0</v>
      </c>
      <c r="O48" s="254">
        <f>ROUND(E48*N48,2)</f>
        <v>0</v>
      </c>
      <c r="P48" s="254">
        <v>0</v>
      </c>
      <c r="Q48" s="254">
        <f>ROUND(E48*P48,2)</f>
        <v>0</v>
      </c>
      <c r="R48" s="254" t="s">
        <v>270</v>
      </c>
      <c r="S48" s="254" t="s">
        <v>191</v>
      </c>
      <c r="T48" s="255" t="s">
        <v>192</v>
      </c>
      <c r="U48" s="221">
        <v>0</v>
      </c>
      <c r="V48" s="221">
        <f>ROUND(E48*U48,2)</f>
        <v>0</v>
      </c>
      <c r="W48" s="221"/>
      <c r="X48" s="221" t="s">
        <v>255</v>
      </c>
      <c r="Y48" s="212"/>
      <c r="Z48" s="212"/>
      <c r="AA48" s="212"/>
      <c r="AB48" s="212"/>
      <c r="AC48" s="212"/>
      <c r="AD48" s="212"/>
      <c r="AE48" s="212"/>
      <c r="AF48" s="212"/>
      <c r="AG48" s="212" t="s">
        <v>256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49">
        <v>12</v>
      </c>
      <c r="B49" s="250" t="s">
        <v>271</v>
      </c>
      <c r="C49" s="259" t="s">
        <v>272</v>
      </c>
      <c r="D49" s="251" t="s">
        <v>247</v>
      </c>
      <c r="E49" s="252">
        <v>8.9600399999999993</v>
      </c>
      <c r="F49" s="253"/>
      <c r="G49" s="254">
        <f>ROUND(E49*F49,2)</f>
        <v>0</v>
      </c>
      <c r="H49" s="253"/>
      <c r="I49" s="254">
        <f>ROUND(E49*H49,2)</f>
        <v>0</v>
      </c>
      <c r="J49" s="253"/>
      <c r="K49" s="254">
        <f>ROUND(E49*J49,2)</f>
        <v>0</v>
      </c>
      <c r="L49" s="254">
        <v>21</v>
      </c>
      <c r="M49" s="254">
        <f>G49*(1+L49/100)</f>
        <v>0</v>
      </c>
      <c r="N49" s="254">
        <v>0</v>
      </c>
      <c r="O49" s="254">
        <f>ROUND(E49*N49,2)</f>
        <v>0</v>
      </c>
      <c r="P49" s="254">
        <v>0</v>
      </c>
      <c r="Q49" s="254">
        <f>ROUND(E49*P49,2)</f>
        <v>0</v>
      </c>
      <c r="R49" s="254" t="s">
        <v>270</v>
      </c>
      <c r="S49" s="254" t="s">
        <v>191</v>
      </c>
      <c r="T49" s="255" t="s">
        <v>191</v>
      </c>
      <c r="U49" s="221">
        <v>0</v>
      </c>
      <c r="V49" s="221">
        <f>ROUND(E49*U49,2)</f>
        <v>0</v>
      </c>
      <c r="W49" s="221"/>
      <c r="X49" s="221" t="s">
        <v>255</v>
      </c>
      <c r="Y49" s="212"/>
      <c r="Z49" s="212"/>
      <c r="AA49" s="212"/>
      <c r="AB49" s="212"/>
      <c r="AC49" s="212"/>
      <c r="AD49" s="212"/>
      <c r="AE49" s="212"/>
      <c r="AF49" s="212"/>
      <c r="AG49" s="212" t="s">
        <v>256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9">
        <v>13</v>
      </c>
      <c r="B50" s="250" t="s">
        <v>273</v>
      </c>
      <c r="C50" s="259" t="s">
        <v>274</v>
      </c>
      <c r="D50" s="251" t="s">
        <v>247</v>
      </c>
      <c r="E50" s="252">
        <v>4.4800199999999997</v>
      </c>
      <c r="F50" s="253"/>
      <c r="G50" s="254">
        <f>ROUND(E50*F50,2)</f>
        <v>0</v>
      </c>
      <c r="H50" s="253"/>
      <c r="I50" s="254">
        <f>ROUND(E50*H50,2)</f>
        <v>0</v>
      </c>
      <c r="J50" s="253"/>
      <c r="K50" s="254">
        <f>ROUND(E50*J50,2)</f>
        <v>0</v>
      </c>
      <c r="L50" s="254">
        <v>21</v>
      </c>
      <c r="M50" s="254">
        <f>G50*(1+L50/100)</f>
        <v>0</v>
      </c>
      <c r="N50" s="254">
        <v>0</v>
      </c>
      <c r="O50" s="254">
        <f>ROUND(E50*N50,2)</f>
        <v>0</v>
      </c>
      <c r="P50" s="254">
        <v>0</v>
      </c>
      <c r="Q50" s="254">
        <f>ROUND(E50*P50,2)</f>
        <v>0</v>
      </c>
      <c r="R50" s="254" t="s">
        <v>270</v>
      </c>
      <c r="S50" s="254" t="s">
        <v>191</v>
      </c>
      <c r="T50" s="255" t="s">
        <v>191</v>
      </c>
      <c r="U50" s="221">
        <v>0</v>
      </c>
      <c r="V50" s="221">
        <f>ROUND(E50*U50,2)</f>
        <v>0</v>
      </c>
      <c r="W50" s="221"/>
      <c r="X50" s="221" t="s">
        <v>255</v>
      </c>
      <c r="Y50" s="212"/>
      <c r="Z50" s="212"/>
      <c r="AA50" s="212"/>
      <c r="AB50" s="212"/>
      <c r="AC50" s="212"/>
      <c r="AD50" s="212"/>
      <c r="AE50" s="212"/>
      <c r="AF50" s="212"/>
      <c r="AG50" s="212" t="s">
        <v>256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49">
        <v>14</v>
      </c>
      <c r="B51" s="250" t="s">
        <v>275</v>
      </c>
      <c r="C51" s="259" t="s">
        <v>276</v>
      </c>
      <c r="D51" s="251" t="s">
        <v>247</v>
      </c>
      <c r="E51" s="252">
        <v>4.4800199999999997</v>
      </c>
      <c r="F51" s="253"/>
      <c r="G51" s="254">
        <f>ROUND(E51*F51,2)</f>
        <v>0</v>
      </c>
      <c r="H51" s="253"/>
      <c r="I51" s="254">
        <f>ROUND(E51*H51,2)</f>
        <v>0</v>
      </c>
      <c r="J51" s="253"/>
      <c r="K51" s="254">
        <f>ROUND(E51*J51,2)</f>
        <v>0</v>
      </c>
      <c r="L51" s="254">
        <v>21</v>
      </c>
      <c r="M51" s="254">
        <f>G51*(1+L51/100)</f>
        <v>0</v>
      </c>
      <c r="N51" s="254">
        <v>0</v>
      </c>
      <c r="O51" s="254">
        <f>ROUND(E51*N51,2)</f>
        <v>0</v>
      </c>
      <c r="P51" s="254">
        <v>0</v>
      </c>
      <c r="Q51" s="254">
        <f>ROUND(E51*P51,2)</f>
        <v>0</v>
      </c>
      <c r="R51" s="254" t="s">
        <v>270</v>
      </c>
      <c r="S51" s="254" t="s">
        <v>191</v>
      </c>
      <c r="T51" s="255" t="s">
        <v>191</v>
      </c>
      <c r="U51" s="221">
        <v>0</v>
      </c>
      <c r="V51" s="221">
        <f>ROUND(E51*U51,2)</f>
        <v>0</v>
      </c>
      <c r="W51" s="221"/>
      <c r="X51" s="221" t="s">
        <v>255</v>
      </c>
      <c r="Y51" s="212"/>
      <c r="Z51" s="212"/>
      <c r="AA51" s="212"/>
      <c r="AB51" s="212"/>
      <c r="AC51" s="212"/>
      <c r="AD51" s="212"/>
      <c r="AE51" s="212"/>
      <c r="AF51" s="212"/>
      <c r="AG51" s="212" t="s">
        <v>256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49">
        <v>15</v>
      </c>
      <c r="B52" s="250" t="s">
        <v>277</v>
      </c>
      <c r="C52" s="259" t="s">
        <v>278</v>
      </c>
      <c r="D52" s="251" t="s">
        <v>247</v>
      </c>
      <c r="E52" s="252">
        <v>4.4800199999999997</v>
      </c>
      <c r="F52" s="253"/>
      <c r="G52" s="254">
        <f>ROUND(E52*F52,2)</f>
        <v>0</v>
      </c>
      <c r="H52" s="253"/>
      <c r="I52" s="254">
        <f>ROUND(E52*H52,2)</f>
        <v>0</v>
      </c>
      <c r="J52" s="253"/>
      <c r="K52" s="254">
        <f>ROUND(E52*J52,2)</f>
        <v>0</v>
      </c>
      <c r="L52" s="254">
        <v>21</v>
      </c>
      <c r="M52" s="254">
        <f>G52*(1+L52/100)</f>
        <v>0</v>
      </c>
      <c r="N52" s="254">
        <v>0</v>
      </c>
      <c r="O52" s="254">
        <f>ROUND(E52*N52,2)</f>
        <v>0</v>
      </c>
      <c r="P52" s="254">
        <v>0</v>
      </c>
      <c r="Q52" s="254">
        <f>ROUND(E52*P52,2)</f>
        <v>0</v>
      </c>
      <c r="R52" s="254" t="s">
        <v>270</v>
      </c>
      <c r="S52" s="254" t="s">
        <v>191</v>
      </c>
      <c r="T52" s="255" t="s">
        <v>191</v>
      </c>
      <c r="U52" s="221">
        <v>0</v>
      </c>
      <c r="V52" s="221">
        <f>ROUND(E52*U52,2)</f>
        <v>0</v>
      </c>
      <c r="W52" s="221"/>
      <c r="X52" s="221" t="s">
        <v>255</v>
      </c>
      <c r="Y52" s="212"/>
      <c r="Z52" s="212"/>
      <c r="AA52" s="212"/>
      <c r="AB52" s="212"/>
      <c r="AC52" s="212"/>
      <c r="AD52" s="212"/>
      <c r="AE52" s="212"/>
      <c r="AF52" s="212"/>
      <c r="AG52" s="212" t="s">
        <v>256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29">
        <v>16</v>
      </c>
      <c r="B53" s="230" t="s">
        <v>279</v>
      </c>
      <c r="C53" s="240" t="s">
        <v>280</v>
      </c>
      <c r="D53" s="231" t="s">
        <v>247</v>
      </c>
      <c r="E53" s="232">
        <v>1344.0064600000001</v>
      </c>
      <c r="F53" s="233"/>
      <c r="G53" s="234">
        <f>ROUND(E53*F53,2)</f>
        <v>0</v>
      </c>
      <c r="H53" s="233"/>
      <c r="I53" s="234">
        <f>ROUND(E53*H53,2)</f>
        <v>0</v>
      </c>
      <c r="J53" s="233"/>
      <c r="K53" s="234">
        <f>ROUND(E53*J53,2)</f>
        <v>0</v>
      </c>
      <c r="L53" s="234">
        <v>21</v>
      </c>
      <c r="M53" s="234">
        <f>G53*(1+L53/100)</f>
        <v>0</v>
      </c>
      <c r="N53" s="234">
        <v>0</v>
      </c>
      <c r="O53" s="234">
        <f>ROUND(E53*N53,2)</f>
        <v>0</v>
      </c>
      <c r="P53" s="234">
        <v>0</v>
      </c>
      <c r="Q53" s="234">
        <f>ROUND(E53*P53,2)</f>
        <v>0</v>
      </c>
      <c r="R53" s="234" t="s">
        <v>228</v>
      </c>
      <c r="S53" s="234" t="s">
        <v>191</v>
      </c>
      <c r="T53" s="235" t="s">
        <v>191</v>
      </c>
      <c r="U53" s="221">
        <v>6.0000000000000001E-3</v>
      </c>
      <c r="V53" s="221">
        <f>ROUND(E53*U53,2)</f>
        <v>8.06</v>
      </c>
      <c r="W53" s="221"/>
      <c r="X53" s="221" t="s">
        <v>255</v>
      </c>
      <c r="Y53" s="212"/>
      <c r="Z53" s="212"/>
      <c r="AA53" s="212"/>
      <c r="AB53" s="212"/>
      <c r="AC53" s="212"/>
      <c r="AD53" s="212"/>
      <c r="AE53" s="212"/>
      <c r="AF53" s="212"/>
      <c r="AG53" s="212" t="s">
        <v>256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57" t="s">
        <v>281</v>
      </c>
      <c r="D54" s="247"/>
      <c r="E54" s="247"/>
      <c r="F54" s="247"/>
      <c r="G54" s="247"/>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238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5">
      <c r="A55" s="3"/>
      <c r="B55" s="4"/>
      <c r="C55" s="242"/>
      <c r="D55" s="6"/>
      <c r="E55" s="3"/>
      <c r="F55" s="3"/>
      <c r="G55" s="3"/>
      <c r="H55" s="3"/>
      <c r="I55" s="3"/>
      <c r="J55" s="3"/>
      <c r="K55" s="3"/>
      <c r="L55" s="3"/>
      <c r="M55" s="3"/>
      <c r="N55" s="3"/>
      <c r="O55" s="3"/>
      <c r="P55" s="3"/>
      <c r="Q55" s="3"/>
      <c r="R55" s="3"/>
      <c r="S55" s="3"/>
      <c r="T55" s="3"/>
      <c r="U55" s="3"/>
      <c r="V55" s="3"/>
      <c r="W55" s="3"/>
      <c r="X55" s="3"/>
      <c r="AE55">
        <v>15</v>
      </c>
      <c r="AF55">
        <v>21</v>
      </c>
      <c r="AG55" t="s">
        <v>173</v>
      </c>
    </row>
    <row r="56" spans="1:60" x14ac:dyDescent="0.25">
      <c r="A56" s="215"/>
      <c r="B56" s="216" t="s">
        <v>29</v>
      </c>
      <c r="C56" s="243"/>
      <c r="D56" s="217"/>
      <c r="E56" s="218"/>
      <c r="F56" s="218"/>
      <c r="G56" s="238">
        <f>G8+G33+G38</f>
        <v>0</v>
      </c>
      <c r="H56" s="3"/>
      <c r="I56" s="3"/>
      <c r="J56" s="3"/>
      <c r="K56" s="3"/>
      <c r="L56" s="3"/>
      <c r="M56" s="3"/>
      <c r="N56" s="3"/>
      <c r="O56" s="3"/>
      <c r="P56" s="3"/>
      <c r="Q56" s="3"/>
      <c r="R56" s="3"/>
      <c r="S56" s="3"/>
      <c r="T56" s="3"/>
      <c r="U56" s="3"/>
      <c r="V56" s="3"/>
      <c r="W56" s="3"/>
      <c r="X56" s="3"/>
      <c r="AE56">
        <f>SUMIF(L7:L54,AE55,G7:G54)</f>
        <v>0</v>
      </c>
      <c r="AF56">
        <f>SUMIF(L7:L54,AF55,G7:G54)</f>
        <v>0</v>
      </c>
      <c r="AG56" t="s">
        <v>222</v>
      </c>
    </row>
    <row r="57" spans="1:60" x14ac:dyDescent="0.25">
      <c r="C57" s="244"/>
      <c r="D57" s="10"/>
      <c r="AG57" t="s">
        <v>223</v>
      </c>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C+PtL9DvKE0sWlaaR4/qcylc26YlekjGbea9Ty4vZfgUM4zkgD3mSb3uQvTFIZkUQexrAL8ChlaQ0Vaj199Z4g==" saltValue="UOWDN/QinI1iFcWaPvv1Ew==" spinCount="100000" sheet="1"/>
  <mergeCells count="14">
    <mergeCell ref="C47:G47"/>
    <mergeCell ref="C54:G54"/>
    <mergeCell ref="C21:G21"/>
    <mergeCell ref="C35:G35"/>
    <mergeCell ref="C37:G37"/>
    <mergeCell ref="C40:G40"/>
    <mergeCell ref="C42:G42"/>
    <mergeCell ref="C45:G45"/>
    <mergeCell ref="A1:G1"/>
    <mergeCell ref="C2:G2"/>
    <mergeCell ref="C3:G3"/>
    <mergeCell ref="C4:G4"/>
    <mergeCell ref="C10:G10"/>
    <mergeCell ref="C20:G2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224</v>
      </c>
      <c r="B1" s="197"/>
      <c r="C1" s="197"/>
      <c r="D1" s="197"/>
      <c r="E1" s="197"/>
      <c r="F1" s="197"/>
      <c r="G1" s="197"/>
      <c r="AG1" t="s">
        <v>160</v>
      </c>
    </row>
    <row r="2" spans="1:60" ht="25.05" customHeight="1" x14ac:dyDescent="0.25">
      <c r="A2" s="198" t="s">
        <v>7</v>
      </c>
      <c r="B2" s="48" t="s">
        <v>43</v>
      </c>
      <c r="C2" s="201" t="s">
        <v>44</v>
      </c>
      <c r="D2" s="199"/>
      <c r="E2" s="199"/>
      <c r="F2" s="199"/>
      <c r="G2" s="200"/>
      <c r="AG2" t="s">
        <v>161</v>
      </c>
    </row>
    <row r="3" spans="1:60" ht="25.05" customHeight="1" x14ac:dyDescent="0.25">
      <c r="A3" s="198" t="s">
        <v>8</v>
      </c>
      <c r="B3" s="48" t="s">
        <v>66</v>
      </c>
      <c r="C3" s="201" t="s">
        <v>67</v>
      </c>
      <c r="D3" s="199"/>
      <c r="E3" s="199"/>
      <c r="F3" s="199"/>
      <c r="G3" s="200"/>
      <c r="AC3" s="177" t="s">
        <v>161</v>
      </c>
      <c r="AG3" t="s">
        <v>163</v>
      </c>
    </row>
    <row r="4" spans="1:60" ht="25.05" customHeight="1" x14ac:dyDescent="0.25">
      <c r="A4" s="202" t="s">
        <v>9</v>
      </c>
      <c r="B4" s="203" t="s">
        <v>66</v>
      </c>
      <c r="C4" s="204" t="s">
        <v>68</v>
      </c>
      <c r="D4" s="205"/>
      <c r="E4" s="205"/>
      <c r="F4" s="205"/>
      <c r="G4" s="206"/>
      <c r="AG4" t="s">
        <v>164</v>
      </c>
    </row>
    <row r="5" spans="1:60" x14ac:dyDescent="0.25">
      <c r="D5" s="10"/>
    </row>
    <row r="6" spans="1:60" ht="39.6" x14ac:dyDescent="0.25">
      <c r="A6" s="208" t="s">
        <v>165</v>
      </c>
      <c r="B6" s="210" t="s">
        <v>166</v>
      </c>
      <c r="C6" s="210" t="s">
        <v>167</v>
      </c>
      <c r="D6" s="209" t="s">
        <v>168</v>
      </c>
      <c r="E6" s="208" t="s">
        <v>169</v>
      </c>
      <c r="F6" s="207" t="s">
        <v>170</v>
      </c>
      <c r="G6" s="208" t="s">
        <v>29</v>
      </c>
      <c r="H6" s="211" t="s">
        <v>30</v>
      </c>
      <c r="I6" s="211" t="s">
        <v>171</v>
      </c>
      <c r="J6" s="211" t="s">
        <v>31</v>
      </c>
      <c r="K6" s="211" t="s">
        <v>172</v>
      </c>
      <c r="L6" s="211" t="s">
        <v>173</v>
      </c>
      <c r="M6" s="211" t="s">
        <v>174</v>
      </c>
      <c r="N6" s="211" t="s">
        <v>175</v>
      </c>
      <c r="O6" s="211" t="s">
        <v>176</v>
      </c>
      <c r="P6" s="211" t="s">
        <v>177</v>
      </c>
      <c r="Q6" s="211" t="s">
        <v>178</v>
      </c>
      <c r="R6" s="211" t="s">
        <v>179</v>
      </c>
      <c r="S6" s="211" t="s">
        <v>180</v>
      </c>
      <c r="T6" s="211" t="s">
        <v>181</v>
      </c>
      <c r="U6" s="211" t="s">
        <v>182</v>
      </c>
      <c r="V6" s="211" t="s">
        <v>183</v>
      </c>
      <c r="W6" s="211" t="s">
        <v>184</v>
      </c>
      <c r="X6" s="211" t="s">
        <v>185</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3" t="s">
        <v>186</v>
      </c>
      <c r="B8" s="224" t="s">
        <v>122</v>
      </c>
      <c r="C8" s="239" t="s">
        <v>123</v>
      </c>
      <c r="D8" s="225"/>
      <c r="E8" s="226"/>
      <c r="F8" s="227"/>
      <c r="G8" s="227">
        <f>SUMIF(AG9:AG25,"&lt;&gt;NOR",G9:G25)</f>
        <v>0</v>
      </c>
      <c r="H8" s="227"/>
      <c r="I8" s="227">
        <f>SUM(I9:I25)</f>
        <v>0</v>
      </c>
      <c r="J8" s="227"/>
      <c r="K8" s="227">
        <f>SUM(K9:K25)</f>
        <v>0</v>
      </c>
      <c r="L8" s="227"/>
      <c r="M8" s="227">
        <f>SUM(M9:M25)</f>
        <v>0</v>
      </c>
      <c r="N8" s="227"/>
      <c r="O8" s="227">
        <f>SUM(O9:O25)</f>
        <v>0</v>
      </c>
      <c r="P8" s="227"/>
      <c r="Q8" s="227">
        <f>SUM(Q9:Q25)</f>
        <v>1606.6499999999999</v>
      </c>
      <c r="R8" s="227"/>
      <c r="S8" s="227"/>
      <c r="T8" s="228"/>
      <c r="U8" s="222"/>
      <c r="V8" s="222">
        <f>SUM(V9:V25)</f>
        <v>401.41</v>
      </c>
      <c r="W8" s="222"/>
      <c r="X8" s="222"/>
      <c r="AG8" t="s">
        <v>187</v>
      </c>
    </row>
    <row r="9" spans="1:60" ht="20.399999999999999" outlineLevel="1" x14ac:dyDescent="0.25">
      <c r="A9" s="229">
        <v>1</v>
      </c>
      <c r="B9" s="230" t="s">
        <v>296</v>
      </c>
      <c r="C9" s="240" t="s">
        <v>297</v>
      </c>
      <c r="D9" s="231" t="s">
        <v>298</v>
      </c>
      <c r="E9" s="232">
        <v>1089.2</v>
      </c>
      <c r="F9" s="233"/>
      <c r="G9" s="234">
        <f>ROUND(E9*F9,2)</f>
        <v>0</v>
      </c>
      <c r="H9" s="233"/>
      <c r="I9" s="234">
        <f>ROUND(E9*H9,2)</f>
        <v>0</v>
      </c>
      <c r="J9" s="233"/>
      <c r="K9" s="234">
        <f>ROUND(E9*J9,2)</f>
        <v>0</v>
      </c>
      <c r="L9" s="234">
        <v>21</v>
      </c>
      <c r="M9" s="234">
        <f>G9*(1+L9/100)</f>
        <v>0</v>
      </c>
      <c r="N9" s="234">
        <v>0</v>
      </c>
      <c r="O9" s="234">
        <f>ROUND(E9*N9,2)</f>
        <v>0</v>
      </c>
      <c r="P9" s="234">
        <v>0.22500000000000001</v>
      </c>
      <c r="Q9" s="234">
        <f>ROUND(E9*P9,2)</f>
        <v>245.07</v>
      </c>
      <c r="R9" s="234" t="s">
        <v>299</v>
      </c>
      <c r="S9" s="234" t="s">
        <v>191</v>
      </c>
      <c r="T9" s="235" t="s">
        <v>191</v>
      </c>
      <c r="U9" s="221">
        <v>0.14199999999999999</v>
      </c>
      <c r="V9" s="221">
        <f>ROUND(E9*U9,2)</f>
        <v>154.66999999999999</v>
      </c>
      <c r="W9" s="221"/>
      <c r="X9" s="221" t="s">
        <v>229</v>
      </c>
      <c r="Y9" s="212"/>
      <c r="Z9" s="212"/>
      <c r="AA9" s="212"/>
      <c r="AB9" s="212"/>
      <c r="AC9" s="212"/>
      <c r="AD9" s="212"/>
      <c r="AE9" s="212"/>
      <c r="AF9" s="212"/>
      <c r="AG9" s="212" t="s">
        <v>241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57" t="s">
        <v>300</v>
      </c>
      <c r="D10" s="247"/>
      <c r="E10" s="247"/>
      <c r="F10" s="247"/>
      <c r="G10" s="247"/>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238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19"/>
      <c r="B11" s="220"/>
      <c r="C11" s="256" t="s">
        <v>301</v>
      </c>
      <c r="D11" s="245"/>
      <c r="E11" s="246">
        <v>672.8</v>
      </c>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233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56" t="s">
        <v>302</v>
      </c>
      <c r="D12" s="245"/>
      <c r="E12" s="246">
        <v>416.4</v>
      </c>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233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0.399999999999999" outlineLevel="1" x14ac:dyDescent="0.25">
      <c r="A13" s="229">
        <v>2</v>
      </c>
      <c r="B13" s="230" t="s">
        <v>303</v>
      </c>
      <c r="C13" s="240" t="s">
        <v>304</v>
      </c>
      <c r="D13" s="231" t="s">
        <v>298</v>
      </c>
      <c r="E13" s="232">
        <v>393.2</v>
      </c>
      <c r="F13" s="233"/>
      <c r="G13" s="234">
        <f>ROUND(E13*F13,2)</f>
        <v>0</v>
      </c>
      <c r="H13" s="233"/>
      <c r="I13" s="234">
        <f>ROUND(E13*H13,2)</f>
        <v>0</v>
      </c>
      <c r="J13" s="233"/>
      <c r="K13" s="234">
        <f>ROUND(E13*J13,2)</f>
        <v>0</v>
      </c>
      <c r="L13" s="234">
        <v>21</v>
      </c>
      <c r="M13" s="234">
        <f>G13*(1+L13/100)</f>
        <v>0</v>
      </c>
      <c r="N13" s="234">
        <v>0</v>
      </c>
      <c r="O13" s="234">
        <f>ROUND(E13*N13,2)</f>
        <v>0</v>
      </c>
      <c r="P13" s="234">
        <v>0.33</v>
      </c>
      <c r="Q13" s="234">
        <f>ROUND(E13*P13,2)</f>
        <v>129.76</v>
      </c>
      <c r="R13" s="234" t="s">
        <v>299</v>
      </c>
      <c r="S13" s="234" t="s">
        <v>191</v>
      </c>
      <c r="T13" s="235" t="s">
        <v>191</v>
      </c>
      <c r="U13" s="221">
        <v>0.06</v>
      </c>
      <c r="V13" s="221">
        <f>ROUND(E13*U13,2)</f>
        <v>23.59</v>
      </c>
      <c r="W13" s="221"/>
      <c r="X13" s="221" t="s">
        <v>229</v>
      </c>
      <c r="Y13" s="212"/>
      <c r="Z13" s="212"/>
      <c r="AA13" s="212"/>
      <c r="AB13" s="212"/>
      <c r="AC13" s="212"/>
      <c r="AD13" s="212"/>
      <c r="AE13" s="212"/>
      <c r="AF13" s="212"/>
      <c r="AG13" s="212" t="s">
        <v>241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56" t="s">
        <v>305</v>
      </c>
      <c r="D14" s="245"/>
      <c r="E14" s="246">
        <v>393.2</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233</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0.399999999999999" outlineLevel="1" x14ac:dyDescent="0.25">
      <c r="A15" s="229">
        <v>3</v>
      </c>
      <c r="B15" s="230" t="s">
        <v>306</v>
      </c>
      <c r="C15" s="240" t="s">
        <v>307</v>
      </c>
      <c r="D15" s="231" t="s">
        <v>298</v>
      </c>
      <c r="E15" s="232">
        <v>1089.2</v>
      </c>
      <c r="F15" s="233"/>
      <c r="G15" s="234">
        <f>ROUND(E15*F15,2)</f>
        <v>0</v>
      </c>
      <c r="H15" s="233"/>
      <c r="I15" s="234">
        <f>ROUND(E15*H15,2)</f>
        <v>0</v>
      </c>
      <c r="J15" s="233"/>
      <c r="K15" s="234">
        <f>ROUND(E15*J15,2)</f>
        <v>0</v>
      </c>
      <c r="L15" s="234">
        <v>21</v>
      </c>
      <c r="M15" s="234">
        <f>G15*(1+L15/100)</f>
        <v>0</v>
      </c>
      <c r="N15" s="234">
        <v>0</v>
      </c>
      <c r="O15" s="234">
        <f>ROUND(E15*N15,2)</f>
        <v>0</v>
      </c>
      <c r="P15" s="234">
        <v>0.88</v>
      </c>
      <c r="Q15" s="234">
        <f>ROUND(E15*P15,2)</f>
        <v>958.5</v>
      </c>
      <c r="R15" s="234" t="s">
        <v>299</v>
      </c>
      <c r="S15" s="234" t="s">
        <v>191</v>
      </c>
      <c r="T15" s="235" t="s">
        <v>191</v>
      </c>
      <c r="U15" s="221">
        <v>0.14399999999999999</v>
      </c>
      <c r="V15" s="221">
        <f>ROUND(E15*U15,2)</f>
        <v>156.84</v>
      </c>
      <c r="W15" s="221"/>
      <c r="X15" s="221" t="s">
        <v>229</v>
      </c>
      <c r="Y15" s="212"/>
      <c r="Z15" s="212"/>
      <c r="AA15" s="212"/>
      <c r="AB15" s="212"/>
      <c r="AC15" s="212"/>
      <c r="AD15" s="212"/>
      <c r="AE15" s="212"/>
      <c r="AF15" s="212"/>
      <c r="AG15" s="212" t="s">
        <v>241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56" t="s">
        <v>301</v>
      </c>
      <c r="D16" s="245"/>
      <c r="E16" s="246">
        <v>672.8</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233</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56" t="s">
        <v>302</v>
      </c>
      <c r="D17" s="245"/>
      <c r="E17" s="246">
        <v>416.4</v>
      </c>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233</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0.399999999999999" outlineLevel="1" x14ac:dyDescent="0.25">
      <c r="A18" s="229">
        <v>4</v>
      </c>
      <c r="B18" s="230" t="s">
        <v>308</v>
      </c>
      <c r="C18" s="240" t="s">
        <v>309</v>
      </c>
      <c r="D18" s="231" t="s">
        <v>298</v>
      </c>
      <c r="E18" s="232">
        <v>393.2</v>
      </c>
      <c r="F18" s="233"/>
      <c r="G18" s="234">
        <f>ROUND(E18*F18,2)</f>
        <v>0</v>
      </c>
      <c r="H18" s="233"/>
      <c r="I18" s="234">
        <f>ROUND(E18*H18,2)</f>
        <v>0</v>
      </c>
      <c r="J18" s="233"/>
      <c r="K18" s="234">
        <f>ROUND(E18*J18,2)</f>
        <v>0</v>
      </c>
      <c r="L18" s="234">
        <v>21</v>
      </c>
      <c r="M18" s="234">
        <f>G18*(1+L18/100)</f>
        <v>0</v>
      </c>
      <c r="N18" s="234">
        <v>0</v>
      </c>
      <c r="O18" s="234">
        <f>ROUND(E18*N18,2)</f>
        <v>0</v>
      </c>
      <c r="P18" s="234">
        <v>0.26400000000000001</v>
      </c>
      <c r="Q18" s="234">
        <f>ROUND(E18*P18,2)</f>
        <v>103.8</v>
      </c>
      <c r="R18" s="234" t="s">
        <v>299</v>
      </c>
      <c r="S18" s="234" t="s">
        <v>191</v>
      </c>
      <c r="T18" s="235" t="s">
        <v>191</v>
      </c>
      <c r="U18" s="221">
        <v>8.6999999999999994E-2</v>
      </c>
      <c r="V18" s="221">
        <f>ROUND(E18*U18,2)</f>
        <v>34.21</v>
      </c>
      <c r="W18" s="221"/>
      <c r="X18" s="221" t="s">
        <v>229</v>
      </c>
      <c r="Y18" s="212"/>
      <c r="Z18" s="212"/>
      <c r="AA18" s="212"/>
      <c r="AB18" s="212"/>
      <c r="AC18" s="212"/>
      <c r="AD18" s="212"/>
      <c r="AE18" s="212"/>
      <c r="AF18" s="212"/>
      <c r="AG18" s="212" t="s">
        <v>241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19"/>
      <c r="B19" s="220"/>
      <c r="C19" s="256" t="s">
        <v>305</v>
      </c>
      <c r="D19" s="245"/>
      <c r="E19" s="246">
        <v>393.2</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233</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0.399999999999999" outlineLevel="1" x14ac:dyDescent="0.25">
      <c r="A20" s="229">
        <v>5</v>
      </c>
      <c r="B20" s="230" t="s">
        <v>310</v>
      </c>
      <c r="C20" s="240" t="s">
        <v>311</v>
      </c>
      <c r="D20" s="231" t="s">
        <v>298</v>
      </c>
      <c r="E20" s="232">
        <v>393.2</v>
      </c>
      <c r="F20" s="233"/>
      <c r="G20" s="234">
        <f>ROUND(E20*F20,2)</f>
        <v>0</v>
      </c>
      <c r="H20" s="233"/>
      <c r="I20" s="234">
        <f>ROUND(E20*H20,2)</f>
        <v>0</v>
      </c>
      <c r="J20" s="233"/>
      <c r="K20" s="234">
        <f>ROUND(E20*J20,2)</f>
        <v>0</v>
      </c>
      <c r="L20" s="234">
        <v>21</v>
      </c>
      <c r="M20" s="234">
        <f>G20*(1+L20/100)</f>
        <v>0</v>
      </c>
      <c r="N20" s="234">
        <v>0</v>
      </c>
      <c r="O20" s="234">
        <f>ROUND(E20*N20,2)</f>
        <v>0</v>
      </c>
      <c r="P20" s="234">
        <v>0.30651</v>
      </c>
      <c r="Q20" s="234">
        <f>ROUND(E20*P20,2)</f>
        <v>120.52</v>
      </c>
      <c r="R20" s="234" t="s">
        <v>299</v>
      </c>
      <c r="S20" s="234" t="s">
        <v>191</v>
      </c>
      <c r="T20" s="235" t="s">
        <v>191</v>
      </c>
      <c r="U20" s="221">
        <v>1.4E-2</v>
      </c>
      <c r="V20" s="221">
        <f>ROUND(E20*U20,2)</f>
        <v>5.5</v>
      </c>
      <c r="W20" s="221"/>
      <c r="X20" s="221" t="s">
        <v>229</v>
      </c>
      <c r="Y20" s="212"/>
      <c r="Z20" s="212"/>
      <c r="AA20" s="212"/>
      <c r="AB20" s="212"/>
      <c r="AC20" s="212"/>
      <c r="AD20" s="212"/>
      <c r="AE20" s="212"/>
      <c r="AF20" s="212"/>
      <c r="AG20" s="212" t="s">
        <v>241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56" t="s">
        <v>305</v>
      </c>
      <c r="D21" s="245"/>
      <c r="E21" s="246">
        <v>393.2</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233</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29">
        <v>6</v>
      </c>
      <c r="B22" s="230" t="s">
        <v>312</v>
      </c>
      <c r="C22" s="240" t="s">
        <v>313</v>
      </c>
      <c r="D22" s="231" t="s">
        <v>314</v>
      </c>
      <c r="E22" s="232">
        <v>100</v>
      </c>
      <c r="F22" s="233"/>
      <c r="G22" s="234">
        <f>ROUND(E22*F22,2)</f>
        <v>0</v>
      </c>
      <c r="H22" s="233"/>
      <c r="I22" s="234">
        <f>ROUND(E22*H22,2)</f>
        <v>0</v>
      </c>
      <c r="J22" s="233"/>
      <c r="K22" s="234">
        <f>ROUND(E22*J22,2)</f>
        <v>0</v>
      </c>
      <c r="L22" s="234">
        <v>21</v>
      </c>
      <c r="M22" s="234">
        <f>G22*(1+L22/100)</f>
        <v>0</v>
      </c>
      <c r="N22" s="234">
        <v>0</v>
      </c>
      <c r="O22" s="234">
        <f>ROUND(E22*N22,2)</f>
        <v>0</v>
      </c>
      <c r="P22" s="234">
        <v>0.22</v>
      </c>
      <c r="Q22" s="234">
        <f>ROUND(E22*P22,2)</f>
        <v>22</v>
      </c>
      <c r="R22" s="234" t="s">
        <v>299</v>
      </c>
      <c r="S22" s="234" t="s">
        <v>191</v>
      </c>
      <c r="T22" s="235" t="s">
        <v>191</v>
      </c>
      <c r="U22" s="221">
        <v>0.14299999999999999</v>
      </c>
      <c r="V22" s="221">
        <f>ROUND(E22*U22,2)</f>
        <v>14.3</v>
      </c>
      <c r="W22" s="221"/>
      <c r="X22" s="221" t="s">
        <v>229</v>
      </c>
      <c r="Y22" s="212"/>
      <c r="Z22" s="212"/>
      <c r="AA22" s="212"/>
      <c r="AB22" s="212"/>
      <c r="AC22" s="212"/>
      <c r="AD22" s="212"/>
      <c r="AE22" s="212"/>
      <c r="AF22" s="212"/>
      <c r="AG22" s="212" t="s">
        <v>241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57" t="s">
        <v>315</v>
      </c>
      <c r="D23" s="247"/>
      <c r="E23" s="247"/>
      <c r="F23" s="247"/>
      <c r="G23" s="247"/>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238</v>
      </c>
      <c r="AH23" s="212"/>
      <c r="AI23" s="212"/>
      <c r="AJ23" s="212"/>
      <c r="AK23" s="212"/>
      <c r="AL23" s="212"/>
      <c r="AM23" s="212"/>
      <c r="AN23" s="212"/>
      <c r="AO23" s="212"/>
      <c r="AP23" s="212"/>
      <c r="AQ23" s="212"/>
      <c r="AR23" s="212"/>
      <c r="AS23" s="212"/>
      <c r="AT23" s="212"/>
      <c r="AU23" s="212"/>
      <c r="AV23" s="212"/>
      <c r="AW23" s="212"/>
      <c r="AX23" s="212"/>
      <c r="AY23" s="212"/>
      <c r="AZ23" s="212"/>
      <c r="BA23" s="236" t="str">
        <f>C23</f>
        <v>s vybouráním lože, s přemístěním hmot na skládku na vzdálenost do 3 m nebo naložením na dopravní prostředek</v>
      </c>
      <c r="BB23" s="212"/>
      <c r="BC23" s="212"/>
      <c r="BD23" s="212"/>
      <c r="BE23" s="212"/>
      <c r="BF23" s="212"/>
      <c r="BG23" s="212"/>
      <c r="BH23" s="212"/>
    </row>
    <row r="24" spans="1:60" outlineLevel="1" x14ac:dyDescent="0.25">
      <c r="A24" s="229">
        <v>7</v>
      </c>
      <c r="B24" s="230" t="s">
        <v>316</v>
      </c>
      <c r="C24" s="240" t="s">
        <v>317</v>
      </c>
      <c r="D24" s="231" t="s">
        <v>314</v>
      </c>
      <c r="E24" s="232">
        <v>100</v>
      </c>
      <c r="F24" s="233"/>
      <c r="G24" s="234">
        <f>ROUND(E24*F24,2)</f>
        <v>0</v>
      </c>
      <c r="H24" s="233"/>
      <c r="I24" s="234">
        <f>ROUND(E24*H24,2)</f>
        <v>0</v>
      </c>
      <c r="J24" s="233"/>
      <c r="K24" s="234">
        <f>ROUND(E24*J24,2)</f>
        <v>0</v>
      </c>
      <c r="L24" s="234">
        <v>21</v>
      </c>
      <c r="M24" s="234">
        <f>G24*(1+L24/100)</f>
        <v>0</v>
      </c>
      <c r="N24" s="234">
        <v>0</v>
      </c>
      <c r="O24" s="234">
        <f>ROUND(E24*N24,2)</f>
        <v>0</v>
      </c>
      <c r="P24" s="234">
        <v>0.27</v>
      </c>
      <c r="Q24" s="234">
        <f>ROUND(E24*P24,2)</f>
        <v>27</v>
      </c>
      <c r="R24" s="234" t="s">
        <v>299</v>
      </c>
      <c r="S24" s="234" t="s">
        <v>191</v>
      </c>
      <c r="T24" s="235" t="s">
        <v>191</v>
      </c>
      <c r="U24" s="221">
        <v>0.123</v>
      </c>
      <c r="V24" s="221">
        <f>ROUND(E24*U24,2)</f>
        <v>12.3</v>
      </c>
      <c r="W24" s="221"/>
      <c r="X24" s="221" t="s">
        <v>229</v>
      </c>
      <c r="Y24" s="212"/>
      <c r="Z24" s="212"/>
      <c r="AA24" s="212"/>
      <c r="AB24" s="212"/>
      <c r="AC24" s="212"/>
      <c r="AD24" s="212"/>
      <c r="AE24" s="212"/>
      <c r="AF24" s="212"/>
      <c r="AG24" s="212" t="s">
        <v>241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19"/>
      <c r="B25" s="220"/>
      <c r="C25" s="257" t="s">
        <v>315</v>
      </c>
      <c r="D25" s="247"/>
      <c r="E25" s="247"/>
      <c r="F25" s="247"/>
      <c r="G25" s="247"/>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238</v>
      </c>
      <c r="AH25" s="212"/>
      <c r="AI25" s="212"/>
      <c r="AJ25" s="212"/>
      <c r="AK25" s="212"/>
      <c r="AL25" s="212"/>
      <c r="AM25" s="212"/>
      <c r="AN25" s="212"/>
      <c r="AO25" s="212"/>
      <c r="AP25" s="212"/>
      <c r="AQ25" s="212"/>
      <c r="AR25" s="212"/>
      <c r="AS25" s="212"/>
      <c r="AT25" s="212"/>
      <c r="AU25" s="212"/>
      <c r="AV25" s="212"/>
      <c r="AW25" s="212"/>
      <c r="AX25" s="212"/>
      <c r="AY25" s="212"/>
      <c r="AZ25" s="212"/>
      <c r="BA25" s="236" t="str">
        <f>C25</f>
        <v>s vybouráním lože, s přemístěním hmot na skládku na vzdálenost do 3 m nebo naložením na dopravní prostředek</v>
      </c>
      <c r="BB25" s="212"/>
      <c r="BC25" s="212"/>
      <c r="BD25" s="212"/>
      <c r="BE25" s="212"/>
      <c r="BF25" s="212"/>
      <c r="BG25" s="212"/>
      <c r="BH25" s="212"/>
    </row>
    <row r="26" spans="1:60" x14ac:dyDescent="0.25">
      <c r="A26" s="223" t="s">
        <v>186</v>
      </c>
      <c r="B26" s="224" t="s">
        <v>126</v>
      </c>
      <c r="C26" s="239" t="s">
        <v>127</v>
      </c>
      <c r="D26" s="225"/>
      <c r="E26" s="226"/>
      <c r="F26" s="227"/>
      <c r="G26" s="227">
        <f>SUMIF(AG27:AG38,"&lt;&gt;NOR",G27:G38)</f>
        <v>0</v>
      </c>
      <c r="H26" s="227"/>
      <c r="I26" s="227">
        <f>SUM(I27:I38)</f>
        <v>0</v>
      </c>
      <c r="J26" s="227"/>
      <c r="K26" s="227">
        <f>SUM(K27:K38)</f>
        <v>0</v>
      </c>
      <c r="L26" s="227"/>
      <c r="M26" s="227">
        <f>SUM(M27:M38)</f>
        <v>0</v>
      </c>
      <c r="N26" s="227"/>
      <c r="O26" s="227">
        <f>SUM(O27:O38)</f>
        <v>0</v>
      </c>
      <c r="P26" s="227"/>
      <c r="Q26" s="227">
        <f>SUM(Q27:Q38)</f>
        <v>0</v>
      </c>
      <c r="R26" s="227"/>
      <c r="S26" s="227"/>
      <c r="T26" s="228"/>
      <c r="U26" s="222"/>
      <c r="V26" s="222">
        <f>SUM(V27:V38)</f>
        <v>86.1</v>
      </c>
      <c r="W26" s="222"/>
      <c r="X26" s="222"/>
      <c r="AG26" t="s">
        <v>187</v>
      </c>
    </row>
    <row r="27" spans="1:60" outlineLevel="1" x14ac:dyDescent="0.25">
      <c r="A27" s="229">
        <v>8</v>
      </c>
      <c r="B27" s="230" t="s">
        <v>318</v>
      </c>
      <c r="C27" s="240" t="s">
        <v>319</v>
      </c>
      <c r="D27" s="231" t="s">
        <v>227</v>
      </c>
      <c r="E27" s="232">
        <v>15</v>
      </c>
      <c r="F27" s="233"/>
      <c r="G27" s="234">
        <f>ROUND(E27*F27,2)</f>
        <v>0</v>
      </c>
      <c r="H27" s="233"/>
      <c r="I27" s="234">
        <f>ROUND(E27*H27,2)</f>
        <v>0</v>
      </c>
      <c r="J27" s="233"/>
      <c r="K27" s="234">
        <f>ROUND(E27*J27,2)</f>
        <v>0</v>
      </c>
      <c r="L27" s="234">
        <v>21</v>
      </c>
      <c r="M27" s="234">
        <f>G27*(1+L27/100)</f>
        <v>0</v>
      </c>
      <c r="N27" s="234">
        <v>0</v>
      </c>
      <c r="O27" s="234">
        <f>ROUND(E27*N27,2)</f>
        <v>0</v>
      </c>
      <c r="P27" s="234">
        <v>0</v>
      </c>
      <c r="Q27" s="234">
        <f>ROUND(E27*P27,2)</f>
        <v>0</v>
      </c>
      <c r="R27" s="234" t="s">
        <v>320</v>
      </c>
      <c r="S27" s="234" t="s">
        <v>191</v>
      </c>
      <c r="T27" s="235" t="s">
        <v>191</v>
      </c>
      <c r="U27" s="221">
        <v>1.7629999999999999</v>
      </c>
      <c r="V27" s="221">
        <f>ROUND(E27*U27,2)</f>
        <v>26.45</v>
      </c>
      <c r="W27" s="221"/>
      <c r="X27" s="221" t="s">
        <v>229</v>
      </c>
      <c r="Y27" s="212"/>
      <c r="Z27" s="212"/>
      <c r="AA27" s="212"/>
      <c r="AB27" s="212"/>
      <c r="AC27" s="212"/>
      <c r="AD27" s="212"/>
      <c r="AE27" s="212"/>
      <c r="AF27" s="212"/>
      <c r="AG27" s="212" t="s">
        <v>241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57" t="s">
        <v>321</v>
      </c>
      <c r="D28" s="247"/>
      <c r="E28" s="247"/>
      <c r="F28" s="247"/>
      <c r="G28" s="247"/>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238</v>
      </c>
      <c r="AH28" s="212"/>
      <c r="AI28" s="212"/>
      <c r="AJ28" s="212"/>
      <c r="AK28" s="212"/>
      <c r="AL28" s="212"/>
      <c r="AM28" s="212"/>
      <c r="AN28" s="212"/>
      <c r="AO28" s="212"/>
      <c r="AP28" s="212"/>
      <c r="AQ28" s="212"/>
      <c r="AR28" s="212"/>
      <c r="AS28" s="212"/>
      <c r="AT28" s="212"/>
      <c r="AU28" s="212"/>
      <c r="AV28" s="212"/>
      <c r="AW28" s="212"/>
      <c r="AX28" s="212"/>
      <c r="AY28" s="212"/>
      <c r="AZ28" s="212"/>
      <c r="BA28" s="236" t="str">
        <f>C28</f>
        <v>Příplatek k cenám hloubených vykopávek za ztížení vykopávky v blízkosti podzemního vedení nebo výbušnin pro jakoukoliv třídu horniny.</v>
      </c>
      <c r="BB28" s="212"/>
      <c r="BC28" s="212"/>
      <c r="BD28" s="212"/>
      <c r="BE28" s="212"/>
      <c r="BF28" s="212"/>
      <c r="BG28" s="212"/>
      <c r="BH28" s="212"/>
    </row>
    <row r="29" spans="1:60" outlineLevel="1" x14ac:dyDescent="0.25">
      <c r="A29" s="229">
        <v>9</v>
      </c>
      <c r="B29" s="230" t="s">
        <v>322</v>
      </c>
      <c r="C29" s="240" t="s">
        <v>323</v>
      </c>
      <c r="D29" s="231" t="s">
        <v>227</v>
      </c>
      <c r="E29" s="232">
        <v>96.24</v>
      </c>
      <c r="F29" s="233"/>
      <c r="G29" s="234">
        <f>ROUND(E29*F29,2)</f>
        <v>0</v>
      </c>
      <c r="H29" s="233"/>
      <c r="I29" s="234">
        <f>ROUND(E29*H29,2)</f>
        <v>0</v>
      </c>
      <c r="J29" s="233"/>
      <c r="K29" s="234">
        <f>ROUND(E29*J29,2)</f>
        <v>0</v>
      </c>
      <c r="L29" s="234">
        <v>21</v>
      </c>
      <c r="M29" s="234">
        <f>G29*(1+L29/100)</f>
        <v>0</v>
      </c>
      <c r="N29" s="234">
        <v>0</v>
      </c>
      <c r="O29" s="234">
        <f>ROUND(E29*N29,2)</f>
        <v>0</v>
      </c>
      <c r="P29" s="234">
        <v>0</v>
      </c>
      <c r="Q29" s="234">
        <f>ROUND(E29*P29,2)</f>
        <v>0</v>
      </c>
      <c r="R29" s="234" t="s">
        <v>320</v>
      </c>
      <c r="S29" s="234" t="s">
        <v>191</v>
      </c>
      <c r="T29" s="235" t="s">
        <v>191</v>
      </c>
      <c r="U29" s="221">
        <v>0.23</v>
      </c>
      <c r="V29" s="221">
        <f>ROUND(E29*U29,2)</f>
        <v>22.14</v>
      </c>
      <c r="W29" s="221"/>
      <c r="X29" s="221" t="s">
        <v>229</v>
      </c>
      <c r="Y29" s="212"/>
      <c r="Z29" s="212"/>
      <c r="AA29" s="212"/>
      <c r="AB29" s="212"/>
      <c r="AC29" s="212"/>
      <c r="AD29" s="212"/>
      <c r="AE29" s="212"/>
      <c r="AF29" s="212"/>
      <c r="AG29" s="212" t="s">
        <v>241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1" outlineLevel="1" x14ac:dyDescent="0.25">
      <c r="A30" s="219"/>
      <c r="B30" s="220"/>
      <c r="C30" s="257" t="s">
        <v>324</v>
      </c>
      <c r="D30" s="247"/>
      <c r="E30" s="247"/>
      <c r="F30" s="247"/>
      <c r="G30" s="247"/>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238</v>
      </c>
      <c r="AH30" s="212"/>
      <c r="AI30" s="212"/>
      <c r="AJ30" s="212"/>
      <c r="AK30" s="212"/>
      <c r="AL30" s="212"/>
      <c r="AM30" s="212"/>
      <c r="AN30" s="212"/>
      <c r="AO30" s="212"/>
      <c r="AP30" s="212"/>
      <c r="AQ30" s="212"/>
      <c r="AR30" s="212"/>
      <c r="AS30" s="212"/>
      <c r="AT30" s="212"/>
      <c r="AU30" s="212"/>
      <c r="AV30" s="212"/>
      <c r="AW30" s="212"/>
      <c r="AX30" s="212"/>
      <c r="AY30" s="212"/>
      <c r="AZ30" s="212"/>
      <c r="BA30" s="236" t="str">
        <f>C30</f>
        <v>zapažených i nezapažených s urovnáním dna do předepsaného profilu a spádu, s přehozením výkopku na přilehlém terénu na vzdálenost do 3 m od podélné osy rýhy nebo s naložením výkopku na dopravní prostředek.</v>
      </c>
      <c r="BB30" s="212"/>
      <c r="BC30" s="212"/>
      <c r="BD30" s="212"/>
      <c r="BE30" s="212"/>
      <c r="BF30" s="212"/>
      <c r="BG30" s="212"/>
      <c r="BH30" s="212"/>
    </row>
    <row r="31" spans="1:60" outlineLevel="1" x14ac:dyDescent="0.25">
      <c r="A31" s="219"/>
      <c r="B31" s="220"/>
      <c r="C31" s="256" t="s">
        <v>325</v>
      </c>
      <c r="D31" s="245"/>
      <c r="E31" s="246">
        <v>3.6</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233</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19"/>
      <c r="B32" s="220"/>
      <c r="C32" s="256" t="s">
        <v>326</v>
      </c>
      <c r="D32" s="245"/>
      <c r="E32" s="246">
        <v>37.44</v>
      </c>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233</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56" t="s">
        <v>327</v>
      </c>
      <c r="D33" s="245"/>
      <c r="E33" s="246">
        <v>55.2</v>
      </c>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233</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29">
        <v>10</v>
      </c>
      <c r="B34" s="230" t="s">
        <v>328</v>
      </c>
      <c r="C34" s="240" t="s">
        <v>329</v>
      </c>
      <c r="D34" s="231" t="s">
        <v>227</v>
      </c>
      <c r="E34" s="232">
        <v>96.24</v>
      </c>
      <c r="F34" s="233"/>
      <c r="G34" s="234">
        <f>ROUND(E34*F34,2)</f>
        <v>0</v>
      </c>
      <c r="H34" s="233"/>
      <c r="I34" s="234">
        <f>ROUND(E34*H34,2)</f>
        <v>0</v>
      </c>
      <c r="J34" s="233"/>
      <c r="K34" s="234">
        <f>ROUND(E34*J34,2)</f>
        <v>0</v>
      </c>
      <c r="L34" s="234">
        <v>21</v>
      </c>
      <c r="M34" s="234">
        <f>G34*(1+L34/100)</f>
        <v>0</v>
      </c>
      <c r="N34" s="234">
        <v>0</v>
      </c>
      <c r="O34" s="234">
        <f>ROUND(E34*N34,2)</f>
        <v>0</v>
      </c>
      <c r="P34" s="234">
        <v>0</v>
      </c>
      <c r="Q34" s="234">
        <f>ROUND(E34*P34,2)</f>
        <v>0</v>
      </c>
      <c r="R34" s="234" t="s">
        <v>320</v>
      </c>
      <c r="S34" s="234" t="s">
        <v>191</v>
      </c>
      <c r="T34" s="235" t="s">
        <v>191</v>
      </c>
      <c r="U34" s="221">
        <v>0.38979999999999998</v>
      </c>
      <c r="V34" s="221">
        <f>ROUND(E34*U34,2)</f>
        <v>37.51</v>
      </c>
      <c r="W34" s="221"/>
      <c r="X34" s="221" t="s">
        <v>229</v>
      </c>
      <c r="Y34" s="212"/>
      <c r="Z34" s="212"/>
      <c r="AA34" s="212"/>
      <c r="AB34" s="212"/>
      <c r="AC34" s="212"/>
      <c r="AD34" s="212"/>
      <c r="AE34" s="212"/>
      <c r="AF34" s="212"/>
      <c r="AG34" s="212" t="s">
        <v>241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1" outlineLevel="1" x14ac:dyDescent="0.25">
      <c r="A35" s="219"/>
      <c r="B35" s="220"/>
      <c r="C35" s="257" t="s">
        <v>324</v>
      </c>
      <c r="D35" s="247"/>
      <c r="E35" s="247"/>
      <c r="F35" s="247"/>
      <c r="G35" s="247"/>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238</v>
      </c>
      <c r="AH35" s="212"/>
      <c r="AI35" s="212"/>
      <c r="AJ35" s="212"/>
      <c r="AK35" s="212"/>
      <c r="AL35" s="212"/>
      <c r="AM35" s="212"/>
      <c r="AN35" s="212"/>
      <c r="AO35" s="212"/>
      <c r="AP35" s="212"/>
      <c r="AQ35" s="212"/>
      <c r="AR35" s="212"/>
      <c r="AS35" s="212"/>
      <c r="AT35" s="212"/>
      <c r="AU35" s="212"/>
      <c r="AV35" s="212"/>
      <c r="AW35" s="212"/>
      <c r="AX35" s="212"/>
      <c r="AY35" s="212"/>
      <c r="AZ35" s="212"/>
      <c r="BA35" s="236" t="str">
        <f>C35</f>
        <v>zapažených i nezapažených s urovnáním dna do předepsaného profilu a spádu, s přehozením výkopku na přilehlém terénu na vzdálenost do 3 m od podélné osy rýhy nebo s naložením výkopku na dopravní prostředek.</v>
      </c>
      <c r="BB35" s="212"/>
      <c r="BC35" s="212"/>
      <c r="BD35" s="212"/>
      <c r="BE35" s="212"/>
      <c r="BF35" s="212"/>
      <c r="BG35" s="212"/>
      <c r="BH35" s="212"/>
    </row>
    <row r="36" spans="1:60" outlineLevel="1" x14ac:dyDescent="0.25">
      <c r="A36" s="219"/>
      <c r="B36" s="220"/>
      <c r="C36" s="256" t="s">
        <v>325</v>
      </c>
      <c r="D36" s="245"/>
      <c r="E36" s="246">
        <v>3.6</v>
      </c>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233</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19"/>
      <c r="B37" s="220"/>
      <c r="C37" s="256" t="s">
        <v>326</v>
      </c>
      <c r="D37" s="245"/>
      <c r="E37" s="246">
        <v>37.44</v>
      </c>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233</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19"/>
      <c r="B38" s="220"/>
      <c r="C38" s="256" t="s">
        <v>327</v>
      </c>
      <c r="D38" s="245"/>
      <c r="E38" s="246">
        <v>55.2</v>
      </c>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233</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5">
      <c r="A39" s="223" t="s">
        <v>186</v>
      </c>
      <c r="B39" s="224" t="s">
        <v>128</v>
      </c>
      <c r="C39" s="239" t="s">
        <v>129</v>
      </c>
      <c r="D39" s="225"/>
      <c r="E39" s="226"/>
      <c r="F39" s="227"/>
      <c r="G39" s="227">
        <f>SUMIF(AG40:AG44,"&lt;&gt;NOR",G40:G44)</f>
        <v>0</v>
      </c>
      <c r="H39" s="227"/>
      <c r="I39" s="227">
        <f>SUM(I40:I44)</f>
        <v>0</v>
      </c>
      <c r="J39" s="227"/>
      <c r="K39" s="227">
        <f>SUM(K40:K44)</f>
        <v>0</v>
      </c>
      <c r="L39" s="227"/>
      <c r="M39" s="227">
        <f>SUM(M40:M44)</f>
        <v>0</v>
      </c>
      <c r="N39" s="227"/>
      <c r="O39" s="227">
        <f>SUM(O40:O44)</f>
        <v>0</v>
      </c>
      <c r="P39" s="227"/>
      <c r="Q39" s="227">
        <f>SUM(Q40:Q44)</f>
        <v>0</v>
      </c>
      <c r="R39" s="227"/>
      <c r="S39" s="227"/>
      <c r="T39" s="228"/>
      <c r="U39" s="222"/>
      <c r="V39" s="222">
        <f>SUM(V40:V44)</f>
        <v>33.200000000000003</v>
      </c>
      <c r="W39" s="222"/>
      <c r="X39" s="222"/>
      <c r="AG39" t="s">
        <v>187</v>
      </c>
    </row>
    <row r="40" spans="1:60" outlineLevel="1" x14ac:dyDescent="0.25">
      <c r="A40" s="229">
        <v>11</v>
      </c>
      <c r="B40" s="230" t="s">
        <v>330</v>
      </c>
      <c r="C40" s="240" t="s">
        <v>331</v>
      </c>
      <c r="D40" s="231" t="s">
        <v>227</v>
      </c>
      <c r="E40" s="232">
        <v>96.24</v>
      </c>
      <c r="F40" s="233"/>
      <c r="G40" s="234">
        <f>ROUND(E40*F40,2)</f>
        <v>0</v>
      </c>
      <c r="H40" s="233"/>
      <c r="I40" s="234">
        <f>ROUND(E40*H40,2)</f>
        <v>0</v>
      </c>
      <c r="J40" s="233"/>
      <c r="K40" s="234">
        <f>ROUND(E40*J40,2)</f>
        <v>0</v>
      </c>
      <c r="L40" s="234">
        <v>21</v>
      </c>
      <c r="M40" s="234">
        <f>G40*(1+L40/100)</f>
        <v>0</v>
      </c>
      <c r="N40" s="234">
        <v>0</v>
      </c>
      <c r="O40" s="234">
        <f>ROUND(E40*N40,2)</f>
        <v>0</v>
      </c>
      <c r="P40" s="234">
        <v>0</v>
      </c>
      <c r="Q40" s="234">
        <f>ROUND(E40*P40,2)</f>
        <v>0</v>
      </c>
      <c r="R40" s="234" t="s">
        <v>320</v>
      </c>
      <c r="S40" s="234" t="s">
        <v>191</v>
      </c>
      <c r="T40" s="235" t="s">
        <v>191</v>
      </c>
      <c r="U40" s="221">
        <v>0.34499999999999997</v>
      </c>
      <c r="V40" s="221">
        <f>ROUND(E40*U40,2)</f>
        <v>33.200000000000003</v>
      </c>
      <c r="W40" s="221"/>
      <c r="X40" s="221" t="s">
        <v>229</v>
      </c>
      <c r="Y40" s="212"/>
      <c r="Z40" s="212"/>
      <c r="AA40" s="212"/>
      <c r="AB40" s="212"/>
      <c r="AC40" s="212"/>
      <c r="AD40" s="212"/>
      <c r="AE40" s="212"/>
      <c r="AF40" s="212"/>
      <c r="AG40" s="212" t="s">
        <v>241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57" t="s">
        <v>332</v>
      </c>
      <c r="D41" s="247"/>
      <c r="E41" s="247"/>
      <c r="F41" s="247"/>
      <c r="G41" s="247"/>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238</v>
      </c>
      <c r="AH41" s="212"/>
      <c r="AI41" s="212"/>
      <c r="AJ41" s="212"/>
      <c r="AK41" s="212"/>
      <c r="AL41" s="212"/>
      <c r="AM41" s="212"/>
      <c r="AN41" s="212"/>
      <c r="AO41" s="212"/>
      <c r="AP41" s="212"/>
      <c r="AQ41" s="212"/>
      <c r="AR41" s="212"/>
      <c r="AS41" s="212"/>
      <c r="AT41" s="212"/>
      <c r="AU41" s="212"/>
      <c r="AV41" s="212"/>
      <c r="AW41" s="212"/>
      <c r="AX41" s="212"/>
      <c r="AY41" s="212"/>
      <c r="AZ41" s="212"/>
      <c r="BA41" s="236" t="str">
        <f>C41</f>
        <v>bez naložení do dopravní nádoby, ale s vyprázdněním dopravní nádoby na hromadu nebo na dopravní prostředek,</v>
      </c>
      <c r="BB41" s="212"/>
      <c r="BC41" s="212"/>
      <c r="BD41" s="212"/>
      <c r="BE41" s="212"/>
      <c r="BF41" s="212"/>
      <c r="BG41" s="212"/>
      <c r="BH41" s="212"/>
    </row>
    <row r="42" spans="1:60" outlineLevel="1" x14ac:dyDescent="0.25">
      <c r="A42" s="219"/>
      <c r="B42" s="220"/>
      <c r="C42" s="256" t="s">
        <v>325</v>
      </c>
      <c r="D42" s="245"/>
      <c r="E42" s="246">
        <v>3.6</v>
      </c>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233</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56" t="s">
        <v>326</v>
      </c>
      <c r="D43" s="245"/>
      <c r="E43" s="246">
        <v>37.44</v>
      </c>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233</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19"/>
      <c r="B44" s="220"/>
      <c r="C44" s="256" t="s">
        <v>327</v>
      </c>
      <c r="D44" s="245"/>
      <c r="E44" s="246">
        <v>55.2</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233</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x14ac:dyDescent="0.25">
      <c r="A45" s="223" t="s">
        <v>186</v>
      </c>
      <c r="B45" s="224" t="s">
        <v>130</v>
      </c>
      <c r="C45" s="239" t="s">
        <v>131</v>
      </c>
      <c r="D45" s="225"/>
      <c r="E45" s="226"/>
      <c r="F45" s="227"/>
      <c r="G45" s="227">
        <f>SUMIF(AG46:AG51,"&lt;&gt;NOR",G46:G51)</f>
        <v>0</v>
      </c>
      <c r="H45" s="227"/>
      <c r="I45" s="227">
        <f>SUM(I46:I51)</f>
        <v>0</v>
      </c>
      <c r="J45" s="227"/>
      <c r="K45" s="227">
        <f>SUM(K46:K51)</f>
        <v>0</v>
      </c>
      <c r="L45" s="227"/>
      <c r="M45" s="227">
        <f>SUM(M46:M51)</f>
        <v>0</v>
      </c>
      <c r="N45" s="227"/>
      <c r="O45" s="227">
        <f>SUM(O46:O51)</f>
        <v>0</v>
      </c>
      <c r="P45" s="227"/>
      <c r="Q45" s="227">
        <f>SUM(Q46:Q51)</f>
        <v>0</v>
      </c>
      <c r="R45" s="227"/>
      <c r="S45" s="227"/>
      <c r="T45" s="228"/>
      <c r="U45" s="222"/>
      <c r="V45" s="222">
        <f>SUM(V46:V51)</f>
        <v>19.440000000000001</v>
      </c>
      <c r="W45" s="222"/>
      <c r="X45" s="222"/>
      <c r="AG45" t="s">
        <v>187</v>
      </c>
    </row>
    <row r="46" spans="1:60" outlineLevel="1" x14ac:dyDescent="0.25">
      <c r="A46" s="229">
        <v>12</v>
      </c>
      <c r="B46" s="230" t="s">
        <v>333</v>
      </c>
      <c r="C46" s="240" t="s">
        <v>334</v>
      </c>
      <c r="D46" s="231" t="s">
        <v>227</v>
      </c>
      <c r="E46" s="232">
        <v>96.24</v>
      </c>
      <c r="F46" s="233"/>
      <c r="G46" s="234">
        <f>ROUND(E46*F46,2)</f>
        <v>0</v>
      </c>
      <c r="H46" s="233"/>
      <c r="I46" s="234">
        <f>ROUND(E46*H46,2)</f>
        <v>0</v>
      </c>
      <c r="J46" s="233"/>
      <c r="K46" s="234">
        <f>ROUND(E46*J46,2)</f>
        <v>0</v>
      </c>
      <c r="L46" s="234">
        <v>21</v>
      </c>
      <c r="M46" s="234">
        <f>G46*(1+L46/100)</f>
        <v>0</v>
      </c>
      <c r="N46" s="234">
        <v>0</v>
      </c>
      <c r="O46" s="234">
        <f>ROUND(E46*N46,2)</f>
        <v>0</v>
      </c>
      <c r="P46" s="234">
        <v>0</v>
      </c>
      <c r="Q46" s="234">
        <f>ROUND(E46*P46,2)</f>
        <v>0</v>
      </c>
      <c r="R46" s="234" t="s">
        <v>320</v>
      </c>
      <c r="S46" s="234" t="s">
        <v>191</v>
      </c>
      <c r="T46" s="235" t="s">
        <v>191</v>
      </c>
      <c r="U46" s="221">
        <v>0.20200000000000001</v>
      </c>
      <c r="V46" s="221">
        <f>ROUND(E46*U46,2)</f>
        <v>19.440000000000001</v>
      </c>
      <c r="W46" s="221"/>
      <c r="X46" s="221" t="s">
        <v>229</v>
      </c>
      <c r="Y46" s="212"/>
      <c r="Z46" s="212"/>
      <c r="AA46" s="212"/>
      <c r="AB46" s="212"/>
      <c r="AC46" s="212"/>
      <c r="AD46" s="212"/>
      <c r="AE46" s="212"/>
      <c r="AF46" s="212"/>
      <c r="AG46" s="212" t="s">
        <v>241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57" t="s">
        <v>335</v>
      </c>
      <c r="D47" s="247"/>
      <c r="E47" s="247"/>
      <c r="F47" s="247"/>
      <c r="G47" s="247"/>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238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19"/>
      <c r="B48" s="220"/>
      <c r="C48" s="258" t="s">
        <v>336</v>
      </c>
      <c r="D48" s="248"/>
      <c r="E48" s="248"/>
      <c r="F48" s="248"/>
      <c r="G48" s="248"/>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196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56" t="s">
        <v>325</v>
      </c>
      <c r="D49" s="245"/>
      <c r="E49" s="246">
        <v>3.6</v>
      </c>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233</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19"/>
      <c r="B50" s="220"/>
      <c r="C50" s="256" t="s">
        <v>326</v>
      </c>
      <c r="D50" s="245"/>
      <c r="E50" s="246">
        <v>37.44</v>
      </c>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233</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19"/>
      <c r="B51" s="220"/>
      <c r="C51" s="256" t="s">
        <v>327</v>
      </c>
      <c r="D51" s="245"/>
      <c r="E51" s="246">
        <v>55.2</v>
      </c>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233</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5">
      <c r="A52" s="223" t="s">
        <v>186</v>
      </c>
      <c r="B52" s="224" t="s">
        <v>138</v>
      </c>
      <c r="C52" s="239" t="s">
        <v>139</v>
      </c>
      <c r="D52" s="225"/>
      <c r="E52" s="226"/>
      <c r="F52" s="227"/>
      <c r="G52" s="227">
        <f>SUMIF(AG53:AG53,"&lt;&gt;NOR",G53:G53)</f>
        <v>0</v>
      </c>
      <c r="H52" s="227"/>
      <c r="I52" s="227">
        <f>SUM(I53:I53)</f>
        <v>0</v>
      </c>
      <c r="J52" s="227"/>
      <c r="K52" s="227">
        <f>SUM(K53:K53)</f>
        <v>0</v>
      </c>
      <c r="L52" s="227"/>
      <c r="M52" s="227">
        <f>SUM(M53:M53)</f>
        <v>0</v>
      </c>
      <c r="N52" s="227"/>
      <c r="O52" s="227">
        <f>SUM(O53:O53)</f>
        <v>0</v>
      </c>
      <c r="P52" s="227"/>
      <c r="Q52" s="227">
        <f>SUM(Q53:Q53)</f>
        <v>0</v>
      </c>
      <c r="R52" s="227"/>
      <c r="S52" s="227"/>
      <c r="T52" s="228"/>
      <c r="U52" s="222"/>
      <c r="V52" s="222">
        <f>SUM(V53:V53)</f>
        <v>0</v>
      </c>
      <c r="W52" s="222"/>
      <c r="X52" s="222"/>
      <c r="AG52" t="s">
        <v>187</v>
      </c>
    </row>
    <row r="53" spans="1:60" outlineLevel="1" x14ac:dyDescent="0.25">
      <c r="A53" s="249">
        <v>13</v>
      </c>
      <c r="B53" s="250" t="s">
        <v>337</v>
      </c>
      <c r="C53" s="259" t="s">
        <v>338</v>
      </c>
      <c r="D53" s="251" t="s">
        <v>339</v>
      </c>
      <c r="E53" s="252">
        <v>1</v>
      </c>
      <c r="F53" s="253"/>
      <c r="G53" s="254">
        <f>ROUND(E53*F53,2)</f>
        <v>0</v>
      </c>
      <c r="H53" s="253"/>
      <c r="I53" s="254">
        <f>ROUND(E53*H53,2)</f>
        <v>0</v>
      </c>
      <c r="J53" s="253"/>
      <c r="K53" s="254">
        <f>ROUND(E53*J53,2)</f>
        <v>0</v>
      </c>
      <c r="L53" s="254">
        <v>21</v>
      </c>
      <c r="M53" s="254">
        <f>G53*(1+L53/100)</f>
        <v>0</v>
      </c>
      <c r="N53" s="254">
        <v>0</v>
      </c>
      <c r="O53" s="254">
        <f>ROUND(E53*N53,2)</f>
        <v>0</v>
      </c>
      <c r="P53" s="254">
        <v>0</v>
      </c>
      <c r="Q53" s="254">
        <f>ROUND(E53*P53,2)</f>
        <v>0</v>
      </c>
      <c r="R53" s="254"/>
      <c r="S53" s="254" t="s">
        <v>340</v>
      </c>
      <c r="T53" s="255" t="s">
        <v>192</v>
      </c>
      <c r="U53" s="221">
        <v>0</v>
      </c>
      <c r="V53" s="221">
        <f>ROUND(E53*U53,2)</f>
        <v>0</v>
      </c>
      <c r="W53" s="221"/>
      <c r="X53" s="221" t="s">
        <v>229</v>
      </c>
      <c r="Y53" s="212"/>
      <c r="Z53" s="212"/>
      <c r="AA53" s="212"/>
      <c r="AB53" s="212"/>
      <c r="AC53" s="212"/>
      <c r="AD53" s="212"/>
      <c r="AE53" s="212"/>
      <c r="AF53" s="212"/>
      <c r="AG53" s="212" t="s">
        <v>241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x14ac:dyDescent="0.25">
      <c r="A54" s="223" t="s">
        <v>186</v>
      </c>
      <c r="B54" s="224" t="s">
        <v>142</v>
      </c>
      <c r="C54" s="239" t="s">
        <v>143</v>
      </c>
      <c r="D54" s="225"/>
      <c r="E54" s="226"/>
      <c r="F54" s="227"/>
      <c r="G54" s="227">
        <f>SUMIF(AG55:AG63,"&lt;&gt;NOR",G55:G63)</f>
        <v>0</v>
      </c>
      <c r="H54" s="227"/>
      <c r="I54" s="227">
        <f>SUM(I55:I63)</f>
        <v>0</v>
      </c>
      <c r="J54" s="227"/>
      <c r="K54" s="227">
        <f>SUM(K55:K63)</f>
        <v>0</v>
      </c>
      <c r="L54" s="227"/>
      <c r="M54" s="227">
        <f>SUM(M55:M63)</f>
        <v>0</v>
      </c>
      <c r="N54" s="227"/>
      <c r="O54" s="227">
        <f>SUM(O55:O63)</f>
        <v>0.05</v>
      </c>
      <c r="P54" s="227"/>
      <c r="Q54" s="227">
        <f>SUM(Q55:Q63)</f>
        <v>8.26</v>
      </c>
      <c r="R54" s="227"/>
      <c r="S54" s="227"/>
      <c r="T54" s="228"/>
      <c r="U54" s="222"/>
      <c r="V54" s="222">
        <f>SUM(V55:V63)</f>
        <v>113.32000000000001</v>
      </c>
      <c r="W54" s="222"/>
      <c r="X54" s="222"/>
      <c r="AG54" t="s">
        <v>187</v>
      </c>
    </row>
    <row r="55" spans="1:60" outlineLevel="1" x14ac:dyDescent="0.25">
      <c r="A55" s="229">
        <v>14</v>
      </c>
      <c r="B55" s="230" t="s">
        <v>341</v>
      </c>
      <c r="C55" s="240" t="s">
        <v>342</v>
      </c>
      <c r="D55" s="231" t="s">
        <v>314</v>
      </c>
      <c r="E55" s="232">
        <v>191</v>
      </c>
      <c r="F55" s="233"/>
      <c r="G55" s="234">
        <f>ROUND(E55*F55,2)</f>
        <v>0</v>
      </c>
      <c r="H55" s="233"/>
      <c r="I55" s="234">
        <f>ROUND(E55*H55,2)</f>
        <v>0</v>
      </c>
      <c r="J55" s="233"/>
      <c r="K55" s="234">
        <f>ROUND(E55*J55,2)</f>
        <v>0</v>
      </c>
      <c r="L55" s="234">
        <v>21</v>
      </c>
      <c r="M55" s="234">
        <f>G55*(1+L55/100)</f>
        <v>0</v>
      </c>
      <c r="N55" s="234">
        <v>0</v>
      </c>
      <c r="O55" s="234">
        <f>ROUND(E55*N55,2)</f>
        <v>0</v>
      </c>
      <c r="P55" s="234">
        <v>0.01</v>
      </c>
      <c r="Q55" s="234">
        <f>ROUND(E55*P55,2)</f>
        <v>1.91</v>
      </c>
      <c r="R55" s="234" t="s">
        <v>343</v>
      </c>
      <c r="S55" s="234" t="s">
        <v>191</v>
      </c>
      <c r="T55" s="235" t="s">
        <v>191</v>
      </c>
      <c r="U55" s="221">
        <v>0.4</v>
      </c>
      <c r="V55" s="221">
        <f>ROUND(E55*U55,2)</f>
        <v>76.400000000000006</v>
      </c>
      <c r="W55" s="221"/>
      <c r="X55" s="221" t="s">
        <v>229</v>
      </c>
      <c r="Y55" s="212"/>
      <c r="Z55" s="212"/>
      <c r="AA55" s="212"/>
      <c r="AB55" s="212"/>
      <c r="AC55" s="212"/>
      <c r="AD55" s="212"/>
      <c r="AE55" s="212"/>
      <c r="AF55" s="212"/>
      <c r="AG55" s="212" t="s">
        <v>241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19"/>
      <c r="B56" s="220"/>
      <c r="C56" s="256" t="s">
        <v>344</v>
      </c>
      <c r="D56" s="245"/>
      <c r="E56" s="246">
        <v>191</v>
      </c>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233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29">
        <v>15</v>
      </c>
      <c r="B57" s="230" t="s">
        <v>345</v>
      </c>
      <c r="C57" s="240" t="s">
        <v>346</v>
      </c>
      <c r="D57" s="231" t="s">
        <v>314</v>
      </c>
      <c r="E57" s="232">
        <v>56</v>
      </c>
      <c r="F57" s="233"/>
      <c r="G57" s="234">
        <f>ROUND(E57*F57,2)</f>
        <v>0</v>
      </c>
      <c r="H57" s="233"/>
      <c r="I57" s="234">
        <f>ROUND(E57*H57,2)</f>
        <v>0</v>
      </c>
      <c r="J57" s="233"/>
      <c r="K57" s="234">
        <f>ROUND(E57*J57,2)</f>
        <v>0</v>
      </c>
      <c r="L57" s="234">
        <v>21</v>
      </c>
      <c r="M57" s="234">
        <f>G57*(1+L57/100)</f>
        <v>0</v>
      </c>
      <c r="N57" s="234">
        <v>3.8000000000000002E-4</v>
      </c>
      <c r="O57" s="234">
        <f>ROUND(E57*N57,2)</f>
        <v>0.02</v>
      </c>
      <c r="P57" s="234">
        <v>3.6999999999999998E-2</v>
      </c>
      <c r="Q57" s="234">
        <f>ROUND(E57*P57,2)</f>
        <v>2.0699999999999998</v>
      </c>
      <c r="R57" s="234" t="s">
        <v>270</v>
      </c>
      <c r="S57" s="234" t="s">
        <v>191</v>
      </c>
      <c r="T57" s="235" t="s">
        <v>191</v>
      </c>
      <c r="U57" s="221">
        <v>0.13100000000000001</v>
      </c>
      <c r="V57" s="221">
        <f>ROUND(E57*U57,2)</f>
        <v>7.34</v>
      </c>
      <c r="W57" s="221"/>
      <c r="X57" s="221" t="s">
        <v>229</v>
      </c>
      <c r="Y57" s="212"/>
      <c r="Z57" s="212"/>
      <c r="AA57" s="212"/>
      <c r="AB57" s="212"/>
      <c r="AC57" s="212"/>
      <c r="AD57" s="212"/>
      <c r="AE57" s="212"/>
      <c r="AF57" s="212"/>
      <c r="AG57" s="212" t="s">
        <v>241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19"/>
      <c r="B58" s="220"/>
      <c r="C58" s="257" t="s">
        <v>347</v>
      </c>
      <c r="D58" s="247"/>
      <c r="E58" s="247"/>
      <c r="F58" s="247"/>
      <c r="G58" s="247"/>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238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19"/>
      <c r="B59" s="220"/>
      <c r="C59" s="256" t="s">
        <v>348</v>
      </c>
      <c r="D59" s="245"/>
      <c r="E59" s="246">
        <v>4</v>
      </c>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233</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19"/>
      <c r="B60" s="220"/>
      <c r="C60" s="256" t="s">
        <v>349</v>
      </c>
      <c r="D60" s="245"/>
      <c r="E60" s="246">
        <v>52</v>
      </c>
      <c r="F60" s="221"/>
      <c r="G60" s="221"/>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233</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29">
        <v>16</v>
      </c>
      <c r="B61" s="230" t="s">
        <v>350</v>
      </c>
      <c r="C61" s="240" t="s">
        <v>351</v>
      </c>
      <c r="D61" s="231" t="s">
        <v>314</v>
      </c>
      <c r="E61" s="232">
        <v>46</v>
      </c>
      <c r="F61" s="233"/>
      <c r="G61" s="234">
        <f>ROUND(E61*F61,2)</f>
        <v>0</v>
      </c>
      <c r="H61" s="233"/>
      <c r="I61" s="234">
        <f>ROUND(E61*H61,2)</f>
        <v>0</v>
      </c>
      <c r="J61" s="233"/>
      <c r="K61" s="234">
        <f>ROUND(E61*J61,2)</f>
        <v>0</v>
      </c>
      <c r="L61" s="234">
        <v>21</v>
      </c>
      <c r="M61" s="234">
        <f>G61*(1+L61/100)</f>
        <v>0</v>
      </c>
      <c r="N61" s="234">
        <v>5.9000000000000003E-4</v>
      </c>
      <c r="O61" s="234">
        <f>ROUND(E61*N61,2)</f>
        <v>0.03</v>
      </c>
      <c r="P61" s="234">
        <v>9.2999999999999999E-2</v>
      </c>
      <c r="Q61" s="234">
        <f>ROUND(E61*P61,2)</f>
        <v>4.28</v>
      </c>
      <c r="R61" s="234" t="s">
        <v>270</v>
      </c>
      <c r="S61" s="234" t="s">
        <v>191</v>
      </c>
      <c r="T61" s="235" t="s">
        <v>191</v>
      </c>
      <c r="U61" s="221">
        <v>0.64300000000000002</v>
      </c>
      <c r="V61" s="221">
        <f>ROUND(E61*U61,2)</f>
        <v>29.58</v>
      </c>
      <c r="W61" s="221"/>
      <c r="X61" s="221" t="s">
        <v>229</v>
      </c>
      <c r="Y61" s="212"/>
      <c r="Z61" s="212"/>
      <c r="AA61" s="212"/>
      <c r="AB61" s="212"/>
      <c r="AC61" s="212"/>
      <c r="AD61" s="212"/>
      <c r="AE61" s="212"/>
      <c r="AF61" s="212"/>
      <c r="AG61" s="212" t="s">
        <v>241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57" t="s">
        <v>347</v>
      </c>
      <c r="D62" s="247"/>
      <c r="E62" s="247"/>
      <c r="F62" s="247"/>
      <c r="G62" s="247"/>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238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56" t="s">
        <v>352</v>
      </c>
      <c r="D63" s="245"/>
      <c r="E63" s="246">
        <v>46</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233</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x14ac:dyDescent="0.25">
      <c r="A64" s="223" t="s">
        <v>186</v>
      </c>
      <c r="B64" s="224" t="s">
        <v>144</v>
      </c>
      <c r="C64" s="239" t="s">
        <v>145</v>
      </c>
      <c r="D64" s="225"/>
      <c r="E64" s="226"/>
      <c r="F64" s="227"/>
      <c r="G64" s="227">
        <f>SUMIF(AG65:AG68,"&lt;&gt;NOR",G65:G68)</f>
        <v>0</v>
      </c>
      <c r="H64" s="227"/>
      <c r="I64" s="227">
        <f>SUM(I65:I68)</f>
        <v>0</v>
      </c>
      <c r="J64" s="227"/>
      <c r="K64" s="227">
        <f>SUM(K65:K68)</f>
        <v>0</v>
      </c>
      <c r="L64" s="227"/>
      <c r="M64" s="227">
        <f>SUM(M65:M68)</f>
        <v>0</v>
      </c>
      <c r="N64" s="227"/>
      <c r="O64" s="227">
        <f>SUM(O65:O68)</f>
        <v>0</v>
      </c>
      <c r="P64" s="227"/>
      <c r="Q64" s="227">
        <f>SUM(Q65:Q68)</f>
        <v>0</v>
      </c>
      <c r="R64" s="227"/>
      <c r="S64" s="227"/>
      <c r="T64" s="228"/>
      <c r="U64" s="222"/>
      <c r="V64" s="222">
        <f>SUM(V65:V68)</f>
        <v>0</v>
      </c>
      <c r="W64" s="222"/>
      <c r="X64" s="222"/>
      <c r="AG64" t="s">
        <v>187</v>
      </c>
    </row>
    <row r="65" spans="1:60" outlineLevel="1" x14ac:dyDescent="0.25">
      <c r="A65" s="249">
        <v>17</v>
      </c>
      <c r="B65" s="250" t="s">
        <v>353</v>
      </c>
      <c r="C65" s="259" t="s">
        <v>354</v>
      </c>
      <c r="D65" s="251" t="s">
        <v>339</v>
      </c>
      <c r="E65" s="252">
        <v>2</v>
      </c>
      <c r="F65" s="253"/>
      <c r="G65" s="254">
        <f>ROUND(E65*F65,2)</f>
        <v>0</v>
      </c>
      <c r="H65" s="253"/>
      <c r="I65" s="254">
        <f>ROUND(E65*H65,2)</f>
        <v>0</v>
      </c>
      <c r="J65" s="253"/>
      <c r="K65" s="254">
        <f>ROUND(E65*J65,2)</f>
        <v>0</v>
      </c>
      <c r="L65" s="254">
        <v>21</v>
      </c>
      <c r="M65" s="254">
        <f>G65*(1+L65/100)</f>
        <v>0</v>
      </c>
      <c r="N65" s="254">
        <v>0</v>
      </c>
      <c r="O65" s="254">
        <f>ROUND(E65*N65,2)</f>
        <v>0</v>
      </c>
      <c r="P65" s="254">
        <v>0</v>
      </c>
      <c r="Q65" s="254">
        <f>ROUND(E65*P65,2)</f>
        <v>0</v>
      </c>
      <c r="R65" s="254"/>
      <c r="S65" s="254" t="s">
        <v>340</v>
      </c>
      <c r="T65" s="255" t="s">
        <v>192</v>
      </c>
      <c r="U65" s="221">
        <v>0</v>
      </c>
      <c r="V65" s="221">
        <f>ROUND(E65*U65,2)</f>
        <v>0</v>
      </c>
      <c r="W65" s="221"/>
      <c r="X65" s="221" t="s">
        <v>229</v>
      </c>
      <c r="Y65" s="212"/>
      <c r="Z65" s="212"/>
      <c r="AA65" s="212"/>
      <c r="AB65" s="212"/>
      <c r="AC65" s="212"/>
      <c r="AD65" s="212"/>
      <c r="AE65" s="212"/>
      <c r="AF65" s="212"/>
      <c r="AG65" s="212" t="s">
        <v>241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49">
        <v>18</v>
      </c>
      <c r="B66" s="250" t="s">
        <v>355</v>
      </c>
      <c r="C66" s="259" t="s">
        <v>356</v>
      </c>
      <c r="D66" s="251" t="s">
        <v>339</v>
      </c>
      <c r="E66" s="252">
        <v>2</v>
      </c>
      <c r="F66" s="253"/>
      <c r="G66" s="254">
        <f>ROUND(E66*F66,2)</f>
        <v>0</v>
      </c>
      <c r="H66" s="253"/>
      <c r="I66" s="254">
        <f>ROUND(E66*H66,2)</f>
        <v>0</v>
      </c>
      <c r="J66" s="253"/>
      <c r="K66" s="254">
        <f>ROUND(E66*J66,2)</f>
        <v>0</v>
      </c>
      <c r="L66" s="254">
        <v>21</v>
      </c>
      <c r="M66" s="254">
        <f>G66*(1+L66/100)</f>
        <v>0</v>
      </c>
      <c r="N66" s="254">
        <v>0</v>
      </c>
      <c r="O66" s="254">
        <f>ROUND(E66*N66,2)</f>
        <v>0</v>
      </c>
      <c r="P66" s="254">
        <v>0</v>
      </c>
      <c r="Q66" s="254">
        <f>ROUND(E66*P66,2)</f>
        <v>0</v>
      </c>
      <c r="R66" s="254"/>
      <c r="S66" s="254" t="s">
        <v>340</v>
      </c>
      <c r="T66" s="255" t="s">
        <v>192</v>
      </c>
      <c r="U66" s="221">
        <v>0</v>
      </c>
      <c r="V66" s="221">
        <f>ROUND(E66*U66,2)</f>
        <v>0</v>
      </c>
      <c r="W66" s="221"/>
      <c r="X66" s="221" t="s">
        <v>229</v>
      </c>
      <c r="Y66" s="212"/>
      <c r="Z66" s="212"/>
      <c r="AA66" s="212"/>
      <c r="AB66" s="212"/>
      <c r="AC66" s="212"/>
      <c r="AD66" s="212"/>
      <c r="AE66" s="212"/>
      <c r="AF66" s="212"/>
      <c r="AG66" s="212" t="s">
        <v>241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0.399999999999999" outlineLevel="1" x14ac:dyDescent="0.25">
      <c r="A67" s="249">
        <v>19</v>
      </c>
      <c r="B67" s="250" t="s">
        <v>357</v>
      </c>
      <c r="C67" s="259" t="s">
        <v>358</v>
      </c>
      <c r="D67" s="251" t="s">
        <v>359</v>
      </c>
      <c r="E67" s="252">
        <v>1</v>
      </c>
      <c r="F67" s="253"/>
      <c r="G67" s="254">
        <f>ROUND(E67*F67,2)</f>
        <v>0</v>
      </c>
      <c r="H67" s="253"/>
      <c r="I67" s="254">
        <f>ROUND(E67*H67,2)</f>
        <v>0</v>
      </c>
      <c r="J67" s="253"/>
      <c r="K67" s="254">
        <f>ROUND(E67*J67,2)</f>
        <v>0</v>
      </c>
      <c r="L67" s="254">
        <v>21</v>
      </c>
      <c r="M67" s="254">
        <f>G67*(1+L67/100)</f>
        <v>0</v>
      </c>
      <c r="N67" s="254">
        <v>0</v>
      </c>
      <c r="O67" s="254">
        <f>ROUND(E67*N67,2)</f>
        <v>0</v>
      </c>
      <c r="P67" s="254">
        <v>0</v>
      </c>
      <c r="Q67" s="254">
        <f>ROUND(E67*P67,2)</f>
        <v>0</v>
      </c>
      <c r="R67" s="254"/>
      <c r="S67" s="254" t="s">
        <v>340</v>
      </c>
      <c r="T67" s="255" t="s">
        <v>192</v>
      </c>
      <c r="U67" s="221">
        <v>0</v>
      </c>
      <c r="V67" s="221">
        <f>ROUND(E67*U67,2)</f>
        <v>0</v>
      </c>
      <c r="W67" s="221"/>
      <c r="X67" s="221" t="s">
        <v>229</v>
      </c>
      <c r="Y67" s="212"/>
      <c r="Z67" s="212"/>
      <c r="AA67" s="212"/>
      <c r="AB67" s="212"/>
      <c r="AC67" s="212"/>
      <c r="AD67" s="212"/>
      <c r="AE67" s="212"/>
      <c r="AF67" s="212"/>
      <c r="AG67" s="212" t="s">
        <v>241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49">
        <v>20</v>
      </c>
      <c r="B68" s="250" t="s">
        <v>360</v>
      </c>
      <c r="C68" s="259" t="s">
        <v>361</v>
      </c>
      <c r="D68" s="251" t="s">
        <v>339</v>
      </c>
      <c r="E68" s="252">
        <v>2</v>
      </c>
      <c r="F68" s="253"/>
      <c r="G68" s="254">
        <f>ROUND(E68*F68,2)</f>
        <v>0</v>
      </c>
      <c r="H68" s="253"/>
      <c r="I68" s="254">
        <f>ROUND(E68*H68,2)</f>
        <v>0</v>
      </c>
      <c r="J68" s="253"/>
      <c r="K68" s="254">
        <f>ROUND(E68*J68,2)</f>
        <v>0</v>
      </c>
      <c r="L68" s="254">
        <v>21</v>
      </c>
      <c r="M68" s="254">
        <f>G68*(1+L68/100)</f>
        <v>0</v>
      </c>
      <c r="N68" s="254">
        <v>0</v>
      </c>
      <c r="O68" s="254">
        <f>ROUND(E68*N68,2)</f>
        <v>0</v>
      </c>
      <c r="P68" s="254">
        <v>0</v>
      </c>
      <c r="Q68" s="254">
        <f>ROUND(E68*P68,2)</f>
        <v>0</v>
      </c>
      <c r="R68" s="254"/>
      <c r="S68" s="254" t="s">
        <v>340</v>
      </c>
      <c r="T68" s="255" t="s">
        <v>192</v>
      </c>
      <c r="U68" s="221">
        <v>0</v>
      </c>
      <c r="V68" s="221">
        <f>ROUND(E68*U68,2)</f>
        <v>0</v>
      </c>
      <c r="W68" s="221"/>
      <c r="X68" s="221" t="s">
        <v>229</v>
      </c>
      <c r="Y68" s="212"/>
      <c r="Z68" s="212"/>
      <c r="AA68" s="212"/>
      <c r="AB68" s="212"/>
      <c r="AC68" s="212"/>
      <c r="AD68" s="212"/>
      <c r="AE68" s="212"/>
      <c r="AF68" s="212"/>
      <c r="AG68" s="212" t="s">
        <v>241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x14ac:dyDescent="0.25">
      <c r="A69" s="223" t="s">
        <v>186</v>
      </c>
      <c r="B69" s="224" t="s">
        <v>146</v>
      </c>
      <c r="C69" s="239" t="s">
        <v>147</v>
      </c>
      <c r="D69" s="225"/>
      <c r="E69" s="226"/>
      <c r="F69" s="227"/>
      <c r="G69" s="227">
        <f>SUMIF(AG70:AG71,"&lt;&gt;NOR",G70:G71)</f>
        <v>0</v>
      </c>
      <c r="H69" s="227"/>
      <c r="I69" s="227">
        <f>SUM(I70:I71)</f>
        <v>0</v>
      </c>
      <c r="J69" s="227"/>
      <c r="K69" s="227">
        <f>SUM(K70:K71)</f>
        <v>0</v>
      </c>
      <c r="L69" s="227"/>
      <c r="M69" s="227">
        <f>SUM(M70:M71)</f>
        <v>0</v>
      </c>
      <c r="N69" s="227"/>
      <c r="O69" s="227">
        <f>SUM(O70:O71)</f>
        <v>0</v>
      </c>
      <c r="P69" s="227"/>
      <c r="Q69" s="227">
        <f>SUM(Q70:Q71)</f>
        <v>0</v>
      </c>
      <c r="R69" s="227"/>
      <c r="S69" s="227"/>
      <c r="T69" s="228"/>
      <c r="U69" s="222"/>
      <c r="V69" s="222">
        <f>SUM(V70:V71)</f>
        <v>0.19</v>
      </c>
      <c r="W69" s="222"/>
      <c r="X69" s="222"/>
      <c r="AG69" t="s">
        <v>187</v>
      </c>
    </row>
    <row r="70" spans="1:60" outlineLevel="1" x14ac:dyDescent="0.25">
      <c r="A70" s="229">
        <v>21</v>
      </c>
      <c r="B70" s="230" t="s">
        <v>251</v>
      </c>
      <c r="C70" s="240" t="s">
        <v>252</v>
      </c>
      <c r="D70" s="231" t="s">
        <v>247</v>
      </c>
      <c r="E70" s="232">
        <v>4.8419999999999998E-2</v>
      </c>
      <c r="F70" s="233"/>
      <c r="G70" s="234">
        <f>ROUND(E70*F70,2)</f>
        <v>0</v>
      </c>
      <c r="H70" s="233"/>
      <c r="I70" s="234">
        <f>ROUND(E70*H70,2)</f>
        <v>0</v>
      </c>
      <c r="J70" s="233"/>
      <c r="K70" s="234">
        <f>ROUND(E70*J70,2)</f>
        <v>0</v>
      </c>
      <c r="L70" s="234">
        <v>21</v>
      </c>
      <c r="M70" s="234">
        <f>G70*(1+L70/100)</f>
        <v>0</v>
      </c>
      <c r="N70" s="234">
        <v>0</v>
      </c>
      <c r="O70" s="234">
        <f>ROUND(E70*N70,2)</f>
        <v>0</v>
      </c>
      <c r="P70" s="234">
        <v>0</v>
      </c>
      <c r="Q70" s="234">
        <f>ROUND(E70*P70,2)</f>
        <v>0</v>
      </c>
      <c r="R70" s="234" t="s">
        <v>228</v>
      </c>
      <c r="S70" s="234" t="s">
        <v>191</v>
      </c>
      <c r="T70" s="235" t="s">
        <v>191</v>
      </c>
      <c r="U70" s="221">
        <v>3.9910000000000001</v>
      </c>
      <c r="V70" s="221">
        <f>ROUND(E70*U70,2)</f>
        <v>0.19</v>
      </c>
      <c r="W70" s="221"/>
      <c r="X70" s="221" t="s">
        <v>248</v>
      </c>
      <c r="Y70" s="212"/>
      <c r="Z70" s="212"/>
      <c r="AA70" s="212"/>
      <c r="AB70" s="212"/>
      <c r="AC70" s="212"/>
      <c r="AD70" s="212"/>
      <c r="AE70" s="212"/>
      <c r="AF70" s="212"/>
      <c r="AG70" s="212" t="s">
        <v>249</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19"/>
      <c r="B71" s="220"/>
      <c r="C71" s="257" t="s">
        <v>250</v>
      </c>
      <c r="D71" s="247"/>
      <c r="E71" s="247"/>
      <c r="F71" s="247"/>
      <c r="G71" s="247"/>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238</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5">
      <c r="A72" s="223" t="s">
        <v>186</v>
      </c>
      <c r="B72" s="224" t="s">
        <v>148</v>
      </c>
      <c r="C72" s="239" t="s">
        <v>149</v>
      </c>
      <c r="D72" s="225"/>
      <c r="E72" s="226"/>
      <c r="F72" s="227"/>
      <c r="G72" s="227">
        <f>SUMIF(AG73:AG74,"&lt;&gt;NOR",G73:G74)</f>
        <v>0</v>
      </c>
      <c r="H72" s="227"/>
      <c r="I72" s="227">
        <f>SUM(I73:I74)</f>
        <v>0</v>
      </c>
      <c r="J72" s="227"/>
      <c r="K72" s="227">
        <f>SUM(K73:K74)</f>
        <v>0</v>
      </c>
      <c r="L72" s="227"/>
      <c r="M72" s="227">
        <f>SUM(M73:M74)</f>
        <v>0</v>
      </c>
      <c r="N72" s="227"/>
      <c r="O72" s="227">
        <f>SUM(O73:O74)</f>
        <v>0</v>
      </c>
      <c r="P72" s="227"/>
      <c r="Q72" s="227">
        <f>SUM(Q73:Q74)</f>
        <v>0.28999999999999998</v>
      </c>
      <c r="R72" s="227"/>
      <c r="S72" s="227"/>
      <c r="T72" s="228"/>
      <c r="U72" s="222"/>
      <c r="V72" s="222">
        <f>SUM(V73:V74)</f>
        <v>1.85</v>
      </c>
      <c r="W72" s="222"/>
      <c r="X72" s="222"/>
      <c r="AG72" t="s">
        <v>187</v>
      </c>
    </row>
    <row r="73" spans="1:60" outlineLevel="1" x14ac:dyDescent="0.25">
      <c r="A73" s="229">
        <v>22</v>
      </c>
      <c r="B73" s="230" t="s">
        <v>362</v>
      </c>
      <c r="C73" s="240" t="s">
        <v>363</v>
      </c>
      <c r="D73" s="231" t="s">
        <v>339</v>
      </c>
      <c r="E73" s="232">
        <v>1</v>
      </c>
      <c r="F73" s="233"/>
      <c r="G73" s="234">
        <f>ROUND(E73*F73,2)</f>
        <v>0</v>
      </c>
      <c r="H73" s="233"/>
      <c r="I73" s="234">
        <f>ROUND(E73*H73,2)</f>
        <v>0</v>
      </c>
      <c r="J73" s="233"/>
      <c r="K73" s="234">
        <f>ROUND(E73*J73,2)</f>
        <v>0</v>
      </c>
      <c r="L73" s="234">
        <v>21</v>
      </c>
      <c r="M73" s="234">
        <f>G73*(1+L73/100)</f>
        <v>0</v>
      </c>
      <c r="N73" s="234">
        <v>0</v>
      </c>
      <c r="O73" s="234">
        <f>ROUND(E73*N73,2)</f>
        <v>0</v>
      </c>
      <c r="P73" s="234">
        <v>0.28499999999999998</v>
      </c>
      <c r="Q73" s="234">
        <f>ROUND(E73*P73,2)</f>
        <v>0.28999999999999998</v>
      </c>
      <c r="R73" s="234" t="s">
        <v>364</v>
      </c>
      <c r="S73" s="234" t="s">
        <v>191</v>
      </c>
      <c r="T73" s="235" t="s">
        <v>191</v>
      </c>
      <c r="U73" s="221">
        <v>1.8480000000000001</v>
      </c>
      <c r="V73" s="221">
        <f>ROUND(E73*U73,2)</f>
        <v>1.85</v>
      </c>
      <c r="W73" s="221"/>
      <c r="X73" s="221" t="s">
        <v>229</v>
      </c>
      <c r="Y73" s="212"/>
      <c r="Z73" s="212"/>
      <c r="AA73" s="212"/>
      <c r="AB73" s="212"/>
      <c r="AC73" s="212"/>
      <c r="AD73" s="212"/>
      <c r="AE73" s="212"/>
      <c r="AF73" s="212"/>
      <c r="AG73" s="212" t="s">
        <v>241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19"/>
      <c r="B74" s="220"/>
      <c r="C74" s="256" t="s">
        <v>365</v>
      </c>
      <c r="D74" s="245"/>
      <c r="E74" s="246">
        <v>1</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233</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x14ac:dyDescent="0.25">
      <c r="A75" s="223" t="s">
        <v>186</v>
      </c>
      <c r="B75" s="224" t="s">
        <v>150</v>
      </c>
      <c r="C75" s="239" t="s">
        <v>151</v>
      </c>
      <c r="D75" s="225"/>
      <c r="E75" s="226"/>
      <c r="F75" s="227"/>
      <c r="G75" s="227">
        <f>SUMIF(AG76:AG77,"&lt;&gt;NOR",G76:G77)</f>
        <v>0</v>
      </c>
      <c r="H75" s="227"/>
      <c r="I75" s="227">
        <f>SUM(I76:I77)</f>
        <v>0</v>
      </c>
      <c r="J75" s="227"/>
      <c r="K75" s="227">
        <f>SUM(K76:K77)</f>
        <v>0</v>
      </c>
      <c r="L75" s="227"/>
      <c r="M75" s="227">
        <f>SUM(M76:M77)</f>
        <v>0</v>
      </c>
      <c r="N75" s="227"/>
      <c r="O75" s="227">
        <f>SUM(O76:O77)</f>
        <v>0</v>
      </c>
      <c r="P75" s="227"/>
      <c r="Q75" s="227">
        <f>SUM(Q76:Q77)</f>
        <v>0</v>
      </c>
      <c r="R75" s="227"/>
      <c r="S75" s="227"/>
      <c r="T75" s="228"/>
      <c r="U75" s="222"/>
      <c r="V75" s="222">
        <f>SUM(V76:V77)</f>
        <v>0</v>
      </c>
      <c r="W75" s="222"/>
      <c r="X75" s="222"/>
      <c r="AG75" t="s">
        <v>187</v>
      </c>
    </row>
    <row r="76" spans="1:60" outlineLevel="1" x14ac:dyDescent="0.25">
      <c r="A76" s="249">
        <v>23</v>
      </c>
      <c r="B76" s="250" t="s">
        <v>366</v>
      </c>
      <c r="C76" s="259" t="s">
        <v>367</v>
      </c>
      <c r="D76" s="251" t="s">
        <v>314</v>
      </c>
      <c r="E76" s="252">
        <v>16</v>
      </c>
      <c r="F76" s="253"/>
      <c r="G76" s="254">
        <f>ROUND(E76*F76,2)</f>
        <v>0</v>
      </c>
      <c r="H76" s="253"/>
      <c r="I76" s="254">
        <f>ROUND(E76*H76,2)</f>
        <v>0</v>
      </c>
      <c r="J76" s="253"/>
      <c r="K76" s="254">
        <f>ROUND(E76*J76,2)</f>
        <v>0</v>
      </c>
      <c r="L76" s="254">
        <v>21</v>
      </c>
      <c r="M76" s="254">
        <f>G76*(1+L76/100)</f>
        <v>0</v>
      </c>
      <c r="N76" s="254">
        <v>0</v>
      </c>
      <c r="O76" s="254">
        <f>ROUND(E76*N76,2)</f>
        <v>0</v>
      </c>
      <c r="P76" s="254">
        <v>0</v>
      </c>
      <c r="Q76" s="254">
        <f>ROUND(E76*P76,2)</f>
        <v>0</v>
      </c>
      <c r="R76" s="254"/>
      <c r="S76" s="254" t="s">
        <v>340</v>
      </c>
      <c r="T76" s="255" t="s">
        <v>192</v>
      </c>
      <c r="U76" s="221">
        <v>0</v>
      </c>
      <c r="V76" s="221">
        <f>ROUND(E76*U76,2)</f>
        <v>0</v>
      </c>
      <c r="W76" s="221"/>
      <c r="X76" s="221" t="s">
        <v>229</v>
      </c>
      <c r="Y76" s="212"/>
      <c r="Z76" s="212"/>
      <c r="AA76" s="212"/>
      <c r="AB76" s="212"/>
      <c r="AC76" s="212"/>
      <c r="AD76" s="212"/>
      <c r="AE76" s="212"/>
      <c r="AF76" s="212"/>
      <c r="AG76" s="212" t="s">
        <v>241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49">
        <v>24</v>
      </c>
      <c r="B77" s="250" t="s">
        <v>368</v>
      </c>
      <c r="C77" s="259" t="s">
        <v>369</v>
      </c>
      <c r="D77" s="251" t="s">
        <v>359</v>
      </c>
      <c r="E77" s="252">
        <v>1</v>
      </c>
      <c r="F77" s="253"/>
      <c r="G77" s="254">
        <f>ROUND(E77*F77,2)</f>
        <v>0</v>
      </c>
      <c r="H77" s="253"/>
      <c r="I77" s="254">
        <f>ROUND(E77*H77,2)</f>
        <v>0</v>
      </c>
      <c r="J77" s="253"/>
      <c r="K77" s="254">
        <f>ROUND(E77*J77,2)</f>
        <v>0</v>
      </c>
      <c r="L77" s="254">
        <v>21</v>
      </c>
      <c r="M77" s="254">
        <f>G77*(1+L77/100)</f>
        <v>0</v>
      </c>
      <c r="N77" s="254">
        <v>0</v>
      </c>
      <c r="O77" s="254">
        <f>ROUND(E77*N77,2)</f>
        <v>0</v>
      </c>
      <c r="P77" s="254">
        <v>0</v>
      </c>
      <c r="Q77" s="254">
        <f>ROUND(E77*P77,2)</f>
        <v>0</v>
      </c>
      <c r="R77" s="254"/>
      <c r="S77" s="254" t="s">
        <v>340</v>
      </c>
      <c r="T77" s="255" t="s">
        <v>192</v>
      </c>
      <c r="U77" s="221">
        <v>0</v>
      </c>
      <c r="V77" s="221">
        <f>ROUND(E77*U77,2)</f>
        <v>0</v>
      </c>
      <c r="W77" s="221"/>
      <c r="X77" s="221" t="s">
        <v>229</v>
      </c>
      <c r="Y77" s="212"/>
      <c r="Z77" s="212"/>
      <c r="AA77" s="212"/>
      <c r="AB77" s="212"/>
      <c r="AC77" s="212"/>
      <c r="AD77" s="212"/>
      <c r="AE77" s="212"/>
      <c r="AF77" s="212"/>
      <c r="AG77" s="212" t="s">
        <v>241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x14ac:dyDescent="0.25">
      <c r="A78" s="223" t="s">
        <v>186</v>
      </c>
      <c r="B78" s="224" t="s">
        <v>152</v>
      </c>
      <c r="C78" s="239" t="s">
        <v>153</v>
      </c>
      <c r="D78" s="225"/>
      <c r="E78" s="226"/>
      <c r="F78" s="227"/>
      <c r="G78" s="227">
        <f>SUMIF(AG79:AG80,"&lt;&gt;NOR",G79:G80)</f>
        <v>0</v>
      </c>
      <c r="H78" s="227"/>
      <c r="I78" s="227">
        <f>SUM(I79:I80)</f>
        <v>0</v>
      </c>
      <c r="J78" s="227"/>
      <c r="K78" s="227">
        <f>SUM(K79:K80)</f>
        <v>0</v>
      </c>
      <c r="L78" s="227"/>
      <c r="M78" s="227">
        <f>SUM(M79:M80)</f>
        <v>0</v>
      </c>
      <c r="N78" s="227"/>
      <c r="O78" s="227">
        <f>SUM(O79:O80)</f>
        <v>0</v>
      </c>
      <c r="P78" s="227"/>
      <c r="Q78" s="227">
        <f>SUM(Q79:Q80)</f>
        <v>0</v>
      </c>
      <c r="R78" s="227"/>
      <c r="S78" s="227"/>
      <c r="T78" s="228"/>
      <c r="U78" s="222"/>
      <c r="V78" s="222">
        <f>SUM(V79:V80)</f>
        <v>0</v>
      </c>
      <c r="W78" s="222"/>
      <c r="X78" s="222"/>
      <c r="AG78" t="s">
        <v>187</v>
      </c>
    </row>
    <row r="79" spans="1:60" outlineLevel="1" x14ac:dyDescent="0.25">
      <c r="A79" s="229">
        <v>25</v>
      </c>
      <c r="B79" s="230" t="s">
        <v>370</v>
      </c>
      <c r="C79" s="240" t="s">
        <v>371</v>
      </c>
      <c r="D79" s="231" t="s">
        <v>314</v>
      </c>
      <c r="E79" s="232">
        <v>48</v>
      </c>
      <c r="F79" s="233"/>
      <c r="G79" s="234">
        <f>ROUND(E79*F79,2)</f>
        <v>0</v>
      </c>
      <c r="H79" s="233"/>
      <c r="I79" s="234">
        <f>ROUND(E79*H79,2)</f>
        <v>0</v>
      </c>
      <c r="J79" s="233"/>
      <c r="K79" s="234">
        <f>ROUND(E79*J79,2)</f>
        <v>0</v>
      </c>
      <c r="L79" s="234">
        <v>21</v>
      </c>
      <c r="M79" s="234">
        <f>G79*(1+L79/100)</f>
        <v>0</v>
      </c>
      <c r="N79" s="234">
        <v>0</v>
      </c>
      <c r="O79" s="234">
        <f>ROUND(E79*N79,2)</f>
        <v>0</v>
      </c>
      <c r="P79" s="234">
        <v>0</v>
      </c>
      <c r="Q79" s="234">
        <f>ROUND(E79*P79,2)</f>
        <v>0</v>
      </c>
      <c r="R79" s="234"/>
      <c r="S79" s="234" t="s">
        <v>340</v>
      </c>
      <c r="T79" s="235" t="s">
        <v>192</v>
      </c>
      <c r="U79" s="221">
        <v>0</v>
      </c>
      <c r="V79" s="221">
        <f>ROUND(E79*U79,2)</f>
        <v>0</v>
      </c>
      <c r="W79" s="221"/>
      <c r="X79" s="221" t="s">
        <v>229</v>
      </c>
      <c r="Y79" s="212"/>
      <c r="Z79" s="212"/>
      <c r="AA79" s="212"/>
      <c r="AB79" s="212"/>
      <c r="AC79" s="212"/>
      <c r="AD79" s="212"/>
      <c r="AE79" s="212"/>
      <c r="AF79" s="212"/>
      <c r="AG79" s="212" t="s">
        <v>241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56" t="s">
        <v>372</v>
      </c>
      <c r="D80" s="245"/>
      <c r="E80" s="246">
        <v>48</v>
      </c>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233</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5">
      <c r="A81" s="223" t="s">
        <v>186</v>
      </c>
      <c r="B81" s="224" t="s">
        <v>154</v>
      </c>
      <c r="C81" s="239" t="s">
        <v>155</v>
      </c>
      <c r="D81" s="225"/>
      <c r="E81" s="226"/>
      <c r="F81" s="227"/>
      <c r="G81" s="227">
        <f>SUMIF(AG82:AG92,"&lt;&gt;NOR",G82:G92)</f>
        <v>0</v>
      </c>
      <c r="H81" s="227"/>
      <c r="I81" s="227">
        <f>SUM(I82:I92)</f>
        <v>0</v>
      </c>
      <c r="J81" s="227"/>
      <c r="K81" s="227">
        <f>SUM(K82:K92)</f>
        <v>0</v>
      </c>
      <c r="L81" s="227"/>
      <c r="M81" s="227">
        <f>SUM(M82:M92)</f>
        <v>0</v>
      </c>
      <c r="N81" s="227"/>
      <c r="O81" s="227">
        <f>SUM(O82:O92)</f>
        <v>0</v>
      </c>
      <c r="P81" s="227"/>
      <c r="Q81" s="227">
        <f>SUM(Q82:Q92)</f>
        <v>0</v>
      </c>
      <c r="R81" s="227"/>
      <c r="S81" s="227"/>
      <c r="T81" s="228"/>
      <c r="U81" s="222"/>
      <c r="V81" s="222">
        <f>SUM(V82:V92)</f>
        <v>1162.1300000000001</v>
      </c>
      <c r="W81" s="222"/>
      <c r="X81" s="222"/>
      <c r="AG81" t="s">
        <v>187</v>
      </c>
    </row>
    <row r="82" spans="1:60" outlineLevel="1" x14ac:dyDescent="0.25">
      <c r="A82" s="229">
        <v>26</v>
      </c>
      <c r="B82" s="230" t="s">
        <v>253</v>
      </c>
      <c r="C82" s="240" t="s">
        <v>254</v>
      </c>
      <c r="D82" s="231" t="s">
        <v>247</v>
      </c>
      <c r="E82" s="232">
        <v>403.79788000000002</v>
      </c>
      <c r="F82" s="233"/>
      <c r="G82" s="234">
        <f>ROUND(E82*F82,2)</f>
        <v>0</v>
      </c>
      <c r="H82" s="233"/>
      <c r="I82" s="234">
        <f>ROUND(E82*H82,2)</f>
        <v>0</v>
      </c>
      <c r="J82" s="233"/>
      <c r="K82" s="234">
        <f>ROUND(E82*J82,2)</f>
        <v>0</v>
      </c>
      <c r="L82" s="234">
        <v>21</v>
      </c>
      <c r="M82" s="234">
        <f>G82*(1+L82/100)</f>
        <v>0</v>
      </c>
      <c r="N82" s="234">
        <v>0</v>
      </c>
      <c r="O82" s="234">
        <f>ROUND(E82*N82,2)</f>
        <v>0</v>
      </c>
      <c r="P82" s="234">
        <v>0</v>
      </c>
      <c r="Q82" s="234">
        <f>ROUND(E82*P82,2)</f>
        <v>0</v>
      </c>
      <c r="R82" s="234" t="s">
        <v>228</v>
      </c>
      <c r="S82" s="234" t="s">
        <v>191</v>
      </c>
      <c r="T82" s="235" t="s">
        <v>191</v>
      </c>
      <c r="U82" s="221">
        <v>4.5999999999999999E-2</v>
      </c>
      <c r="V82" s="221">
        <f>ROUND(E82*U82,2)</f>
        <v>18.57</v>
      </c>
      <c r="W82" s="221"/>
      <c r="X82" s="221" t="s">
        <v>255</v>
      </c>
      <c r="Y82" s="212"/>
      <c r="Z82" s="212"/>
      <c r="AA82" s="212"/>
      <c r="AB82" s="212"/>
      <c r="AC82" s="212"/>
      <c r="AD82" s="212"/>
      <c r="AE82" s="212"/>
      <c r="AF82" s="212"/>
      <c r="AG82" s="212" t="s">
        <v>256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41" t="s">
        <v>257</v>
      </c>
      <c r="D83" s="237"/>
      <c r="E83" s="237"/>
      <c r="F83" s="237"/>
      <c r="G83" s="237"/>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196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29">
        <v>27</v>
      </c>
      <c r="B84" s="230" t="s">
        <v>258</v>
      </c>
      <c r="C84" s="240" t="s">
        <v>259</v>
      </c>
      <c r="D84" s="231" t="s">
        <v>247</v>
      </c>
      <c r="E84" s="232">
        <v>403.79788000000002</v>
      </c>
      <c r="F84" s="233"/>
      <c r="G84" s="234">
        <f>ROUND(E84*F84,2)</f>
        <v>0</v>
      </c>
      <c r="H84" s="233"/>
      <c r="I84" s="234">
        <f>ROUND(E84*H84,2)</f>
        <v>0</v>
      </c>
      <c r="J84" s="233"/>
      <c r="K84" s="234">
        <f>ROUND(E84*J84,2)</f>
        <v>0</v>
      </c>
      <c r="L84" s="234">
        <v>21</v>
      </c>
      <c r="M84" s="234">
        <f>G84*(1+L84/100)</f>
        <v>0</v>
      </c>
      <c r="N84" s="234">
        <v>0</v>
      </c>
      <c r="O84" s="234">
        <f>ROUND(E84*N84,2)</f>
        <v>0</v>
      </c>
      <c r="P84" s="234">
        <v>0</v>
      </c>
      <c r="Q84" s="234">
        <f>ROUND(E84*P84,2)</f>
        <v>0</v>
      </c>
      <c r="R84" s="234" t="s">
        <v>228</v>
      </c>
      <c r="S84" s="234" t="s">
        <v>191</v>
      </c>
      <c r="T84" s="235" t="s">
        <v>191</v>
      </c>
      <c r="U84" s="221">
        <v>0</v>
      </c>
      <c r="V84" s="221">
        <f>ROUND(E84*U84,2)</f>
        <v>0</v>
      </c>
      <c r="W84" s="221"/>
      <c r="X84" s="221" t="s">
        <v>255</v>
      </c>
      <c r="Y84" s="212"/>
      <c r="Z84" s="212"/>
      <c r="AA84" s="212"/>
      <c r="AB84" s="212"/>
      <c r="AC84" s="212"/>
      <c r="AD84" s="212"/>
      <c r="AE84" s="212"/>
      <c r="AF84" s="212"/>
      <c r="AG84" s="212" t="s">
        <v>256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19"/>
      <c r="B85" s="220"/>
      <c r="C85" s="241" t="s">
        <v>260</v>
      </c>
      <c r="D85" s="237"/>
      <c r="E85" s="237"/>
      <c r="F85" s="237"/>
      <c r="G85" s="237"/>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196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49">
        <v>28</v>
      </c>
      <c r="B86" s="250" t="s">
        <v>261</v>
      </c>
      <c r="C86" s="259" t="s">
        <v>262</v>
      </c>
      <c r="D86" s="251" t="s">
        <v>247</v>
      </c>
      <c r="E86" s="252">
        <v>161.51915</v>
      </c>
      <c r="F86" s="253"/>
      <c r="G86" s="254">
        <f>ROUND(E86*F86,2)</f>
        <v>0</v>
      </c>
      <c r="H86" s="253"/>
      <c r="I86" s="254">
        <f>ROUND(E86*H86,2)</f>
        <v>0</v>
      </c>
      <c r="J86" s="253"/>
      <c r="K86" s="254">
        <f>ROUND(E86*J86,2)</f>
        <v>0</v>
      </c>
      <c r="L86" s="254">
        <v>21</v>
      </c>
      <c r="M86" s="254">
        <f>G86*(1+L86/100)</f>
        <v>0</v>
      </c>
      <c r="N86" s="254">
        <v>0</v>
      </c>
      <c r="O86" s="254">
        <f>ROUND(E86*N86,2)</f>
        <v>0</v>
      </c>
      <c r="P86" s="254">
        <v>0</v>
      </c>
      <c r="Q86" s="254">
        <f>ROUND(E86*P86,2)</f>
        <v>0</v>
      </c>
      <c r="R86" s="254" t="s">
        <v>228</v>
      </c>
      <c r="S86" s="254" t="s">
        <v>191</v>
      </c>
      <c r="T86" s="255" t="s">
        <v>191</v>
      </c>
      <c r="U86" s="221">
        <v>0</v>
      </c>
      <c r="V86" s="221">
        <f>ROUND(E86*U86,2)</f>
        <v>0</v>
      </c>
      <c r="W86" s="221"/>
      <c r="X86" s="221" t="s">
        <v>255</v>
      </c>
      <c r="Y86" s="212"/>
      <c r="Z86" s="212"/>
      <c r="AA86" s="212"/>
      <c r="AB86" s="212"/>
      <c r="AC86" s="212"/>
      <c r="AD86" s="212"/>
      <c r="AE86" s="212"/>
      <c r="AF86" s="212"/>
      <c r="AG86" s="212" t="s">
        <v>256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29">
        <v>29</v>
      </c>
      <c r="B87" s="230" t="s">
        <v>373</v>
      </c>
      <c r="C87" s="240" t="s">
        <v>374</v>
      </c>
      <c r="D87" s="231" t="s">
        <v>247</v>
      </c>
      <c r="E87" s="232">
        <v>1211.39365</v>
      </c>
      <c r="F87" s="233"/>
      <c r="G87" s="234">
        <f>ROUND(E87*F87,2)</f>
        <v>0</v>
      </c>
      <c r="H87" s="233"/>
      <c r="I87" s="234">
        <f>ROUND(E87*H87,2)</f>
        <v>0</v>
      </c>
      <c r="J87" s="233"/>
      <c r="K87" s="234">
        <f>ROUND(E87*J87,2)</f>
        <v>0</v>
      </c>
      <c r="L87" s="234">
        <v>21</v>
      </c>
      <c r="M87" s="234">
        <f>G87*(1+L87/100)</f>
        <v>0</v>
      </c>
      <c r="N87" s="234">
        <v>0</v>
      </c>
      <c r="O87" s="234">
        <f>ROUND(E87*N87,2)</f>
        <v>0</v>
      </c>
      <c r="P87" s="234">
        <v>0</v>
      </c>
      <c r="Q87" s="234">
        <f>ROUND(E87*P87,2)</f>
        <v>0</v>
      </c>
      <c r="R87" s="234" t="s">
        <v>270</v>
      </c>
      <c r="S87" s="234" t="s">
        <v>191</v>
      </c>
      <c r="T87" s="235" t="s">
        <v>191</v>
      </c>
      <c r="U87" s="221">
        <v>0.49</v>
      </c>
      <c r="V87" s="221">
        <f>ROUND(E87*U87,2)</f>
        <v>593.58000000000004</v>
      </c>
      <c r="W87" s="221"/>
      <c r="X87" s="221" t="s">
        <v>255</v>
      </c>
      <c r="Y87" s="212"/>
      <c r="Z87" s="212"/>
      <c r="AA87" s="212"/>
      <c r="AB87" s="212"/>
      <c r="AC87" s="212"/>
      <c r="AD87" s="212"/>
      <c r="AE87" s="212"/>
      <c r="AF87" s="212"/>
      <c r="AG87" s="212" t="s">
        <v>256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19"/>
      <c r="B88" s="220"/>
      <c r="C88" s="241" t="s">
        <v>375</v>
      </c>
      <c r="D88" s="237"/>
      <c r="E88" s="237"/>
      <c r="F88" s="237"/>
      <c r="G88" s="237"/>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196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49">
        <v>30</v>
      </c>
      <c r="B89" s="250" t="s">
        <v>376</v>
      </c>
      <c r="C89" s="259" t="s">
        <v>377</v>
      </c>
      <c r="D89" s="251" t="s">
        <v>247</v>
      </c>
      <c r="E89" s="252">
        <v>4845.5745999999999</v>
      </c>
      <c r="F89" s="253"/>
      <c r="G89" s="254">
        <f>ROUND(E89*F89,2)</f>
        <v>0</v>
      </c>
      <c r="H89" s="253"/>
      <c r="I89" s="254">
        <f>ROUND(E89*H89,2)</f>
        <v>0</v>
      </c>
      <c r="J89" s="253"/>
      <c r="K89" s="254">
        <f>ROUND(E89*J89,2)</f>
        <v>0</v>
      </c>
      <c r="L89" s="254">
        <v>21</v>
      </c>
      <c r="M89" s="254">
        <f>G89*(1+L89/100)</f>
        <v>0</v>
      </c>
      <c r="N89" s="254">
        <v>0</v>
      </c>
      <c r="O89" s="254">
        <f>ROUND(E89*N89,2)</f>
        <v>0</v>
      </c>
      <c r="P89" s="254">
        <v>0</v>
      </c>
      <c r="Q89" s="254">
        <f>ROUND(E89*P89,2)</f>
        <v>0</v>
      </c>
      <c r="R89" s="254" t="s">
        <v>270</v>
      </c>
      <c r="S89" s="254" t="s">
        <v>191</v>
      </c>
      <c r="T89" s="255" t="s">
        <v>191</v>
      </c>
      <c r="U89" s="221">
        <v>0</v>
      </c>
      <c r="V89" s="221">
        <f>ROUND(E89*U89,2)</f>
        <v>0</v>
      </c>
      <c r="W89" s="221"/>
      <c r="X89" s="221" t="s">
        <v>255</v>
      </c>
      <c r="Y89" s="212"/>
      <c r="Z89" s="212"/>
      <c r="AA89" s="212"/>
      <c r="AB89" s="212"/>
      <c r="AC89" s="212"/>
      <c r="AD89" s="212"/>
      <c r="AE89" s="212"/>
      <c r="AF89" s="212"/>
      <c r="AG89" s="212" t="s">
        <v>256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49">
        <v>31</v>
      </c>
      <c r="B90" s="250" t="s">
        <v>378</v>
      </c>
      <c r="C90" s="259" t="s">
        <v>379</v>
      </c>
      <c r="D90" s="251" t="s">
        <v>247</v>
      </c>
      <c r="E90" s="252">
        <v>403.79788000000002</v>
      </c>
      <c r="F90" s="253"/>
      <c r="G90" s="254">
        <f>ROUND(E90*F90,2)</f>
        <v>0</v>
      </c>
      <c r="H90" s="253"/>
      <c r="I90" s="254">
        <f>ROUND(E90*H90,2)</f>
        <v>0</v>
      </c>
      <c r="J90" s="253"/>
      <c r="K90" s="254">
        <f>ROUND(E90*J90,2)</f>
        <v>0</v>
      </c>
      <c r="L90" s="254">
        <v>21</v>
      </c>
      <c r="M90" s="254">
        <f>G90*(1+L90/100)</f>
        <v>0</v>
      </c>
      <c r="N90" s="254">
        <v>0</v>
      </c>
      <c r="O90" s="254">
        <f>ROUND(E90*N90,2)</f>
        <v>0</v>
      </c>
      <c r="P90" s="254">
        <v>0</v>
      </c>
      <c r="Q90" s="254">
        <f>ROUND(E90*P90,2)</f>
        <v>0</v>
      </c>
      <c r="R90" s="254" t="s">
        <v>270</v>
      </c>
      <c r="S90" s="254" t="s">
        <v>191</v>
      </c>
      <c r="T90" s="255" t="s">
        <v>191</v>
      </c>
      <c r="U90" s="221">
        <v>0.94199999999999995</v>
      </c>
      <c r="V90" s="221">
        <f>ROUND(E90*U90,2)</f>
        <v>380.38</v>
      </c>
      <c r="W90" s="221"/>
      <c r="X90" s="221" t="s">
        <v>255</v>
      </c>
      <c r="Y90" s="212"/>
      <c r="Z90" s="212"/>
      <c r="AA90" s="212"/>
      <c r="AB90" s="212"/>
      <c r="AC90" s="212"/>
      <c r="AD90" s="212"/>
      <c r="AE90" s="212"/>
      <c r="AF90" s="212"/>
      <c r="AG90" s="212" t="s">
        <v>256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49">
        <v>32</v>
      </c>
      <c r="B91" s="250" t="s">
        <v>380</v>
      </c>
      <c r="C91" s="259" t="s">
        <v>381</v>
      </c>
      <c r="D91" s="251" t="s">
        <v>247</v>
      </c>
      <c r="E91" s="252">
        <v>1615.1915300000001</v>
      </c>
      <c r="F91" s="253"/>
      <c r="G91" s="254">
        <f>ROUND(E91*F91,2)</f>
        <v>0</v>
      </c>
      <c r="H91" s="253"/>
      <c r="I91" s="254">
        <f>ROUND(E91*H91,2)</f>
        <v>0</v>
      </c>
      <c r="J91" s="253"/>
      <c r="K91" s="254">
        <f>ROUND(E91*J91,2)</f>
        <v>0</v>
      </c>
      <c r="L91" s="254">
        <v>21</v>
      </c>
      <c r="M91" s="254">
        <f>G91*(1+L91/100)</f>
        <v>0</v>
      </c>
      <c r="N91" s="254">
        <v>0</v>
      </c>
      <c r="O91" s="254">
        <f>ROUND(E91*N91,2)</f>
        <v>0</v>
      </c>
      <c r="P91" s="254">
        <v>0</v>
      </c>
      <c r="Q91" s="254">
        <f>ROUND(E91*P91,2)</f>
        <v>0</v>
      </c>
      <c r="R91" s="254" t="s">
        <v>270</v>
      </c>
      <c r="S91" s="254" t="s">
        <v>191</v>
      </c>
      <c r="T91" s="255" t="s">
        <v>191</v>
      </c>
      <c r="U91" s="221">
        <v>0.105</v>
      </c>
      <c r="V91" s="221">
        <f>ROUND(E91*U91,2)</f>
        <v>169.6</v>
      </c>
      <c r="W91" s="221"/>
      <c r="X91" s="221" t="s">
        <v>255</v>
      </c>
      <c r="Y91" s="212"/>
      <c r="Z91" s="212"/>
      <c r="AA91" s="212"/>
      <c r="AB91" s="212"/>
      <c r="AC91" s="212"/>
      <c r="AD91" s="212"/>
      <c r="AE91" s="212"/>
      <c r="AF91" s="212"/>
      <c r="AG91" s="212" t="s">
        <v>256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0.399999999999999" outlineLevel="1" x14ac:dyDescent="0.25">
      <c r="A92" s="229">
        <v>33</v>
      </c>
      <c r="B92" s="230" t="s">
        <v>268</v>
      </c>
      <c r="C92" s="240" t="s">
        <v>269</v>
      </c>
      <c r="D92" s="231" t="s">
        <v>247</v>
      </c>
      <c r="E92" s="232">
        <v>1211.39365</v>
      </c>
      <c r="F92" s="233"/>
      <c r="G92" s="234">
        <f>ROUND(E92*F92,2)</f>
        <v>0</v>
      </c>
      <c r="H92" s="233"/>
      <c r="I92" s="234">
        <f>ROUND(E92*H92,2)</f>
        <v>0</v>
      </c>
      <c r="J92" s="233"/>
      <c r="K92" s="234">
        <f>ROUND(E92*J92,2)</f>
        <v>0</v>
      </c>
      <c r="L92" s="234">
        <v>21</v>
      </c>
      <c r="M92" s="234">
        <f>G92*(1+L92/100)</f>
        <v>0</v>
      </c>
      <c r="N92" s="234">
        <v>0</v>
      </c>
      <c r="O92" s="234">
        <f>ROUND(E92*N92,2)</f>
        <v>0</v>
      </c>
      <c r="P92" s="234">
        <v>0</v>
      </c>
      <c r="Q92" s="234">
        <f>ROUND(E92*P92,2)</f>
        <v>0</v>
      </c>
      <c r="R92" s="234" t="s">
        <v>270</v>
      </c>
      <c r="S92" s="234" t="s">
        <v>191</v>
      </c>
      <c r="T92" s="235" t="s">
        <v>192</v>
      </c>
      <c r="U92" s="221">
        <v>0</v>
      </c>
      <c r="V92" s="221">
        <f>ROUND(E92*U92,2)</f>
        <v>0</v>
      </c>
      <c r="W92" s="221"/>
      <c r="X92" s="221" t="s">
        <v>255</v>
      </c>
      <c r="Y92" s="212"/>
      <c r="Z92" s="212"/>
      <c r="AA92" s="212"/>
      <c r="AB92" s="212"/>
      <c r="AC92" s="212"/>
      <c r="AD92" s="212"/>
      <c r="AE92" s="212"/>
      <c r="AF92" s="212"/>
      <c r="AG92" s="212" t="s">
        <v>256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5">
      <c r="A93" s="3"/>
      <c r="B93" s="4"/>
      <c r="C93" s="242"/>
      <c r="D93" s="6"/>
      <c r="E93" s="3"/>
      <c r="F93" s="3"/>
      <c r="G93" s="3"/>
      <c r="H93" s="3"/>
      <c r="I93" s="3"/>
      <c r="J93" s="3"/>
      <c r="K93" s="3"/>
      <c r="L93" s="3"/>
      <c r="M93" s="3"/>
      <c r="N93" s="3"/>
      <c r="O93" s="3"/>
      <c r="P93" s="3"/>
      <c r="Q93" s="3"/>
      <c r="R93" s="3"/>
      <c r="S93" s="3"/>
      <c r="T93" s="3"/>
      <c r="U93" s="3"/>
      <c r="V93" s="3"/>
      <c r="W93" s="3"/>
      <c r="X93" s="3"/>
      <c r="AE93">
        <v>15</v>
      </c>
      <c r="AF93">
        <v>21</v>
      </c>
      <c r="AG93" t="s">
        <v>173</v>
      </c>
    </row>
    <row r="94" spans="1:60" x14ac:dyDescent="0.25">
      <c r="A94" s="215"/>
      <c r="B94" s="216" t="s">
        <v>29</v>
      </c>
      <c r="C94" s="243"/>
      <c r="D94" s="217"/>
      <c r="E94" s="218"/>
      <c r="F94" s="218"/>
      <c r="G94" s="238">
        <f>G8+G26+G39+G45+G52+G54+G64+G69+G72+G75+G78+G81</f>
        <v>0</v>
      </c>
      <c r="H94" s="3"/>
      <c r="I94" s="3"/>
      <c r="J94" s="3"/>
      <c r="K94" s="3"/>
      <c r="L94" s="3"/>
      <c r="M94" s="3"/>
      <c r="N94" s="3"/>
      <c r="O94" s="3"/>
      <c r="P94" s="3"/>
      <c r="Q94" s="3"/>
      <c r="R94" s="3"/>
      <c r="S94" s="3"/>
      <c r="T94" s="3"/>
      <c r="U94" s="3"/>
      <c r="V94" s="3"/>
      <c r="W94" s="3"/>
      <c r="X94" s="3"/>
      <c r="AE94">
        <f>SUMIF(L7:L92,AE93,G7:G92)</f>
        <v>0</v>
      </c>
      <c r="AF94">
        <f>SUMIF(L7:L92,AF93,G7:G92)</f>
        <v>0</v>
      </c>
      <c r="AG94" t="s">
        <v>222</v>
      </c>
    </row>
    <row r="95" spans="1:60" x14ac:dyDescent="0.25">
      <c r="C95" s="244"/>
      <c r="D95" s="10"/>
      <c r="AG95" t="s">
        <v>223</v>
      </c>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WmhbWEl4Ss4X5W/HLJ9Qk/VzUbbGZ6qoxbk3b8Wi9WUIJHXY4+pD6pxNUQVcEQbhcStSDJUs0KpWLOBIL13zWQ==" saltValue="ZviepdWf0zovppKwylM4Cg==" spinCount="100000" sheet="1"/>
  <mergeCells count="19">
    <mergeCell ref="C88:G88"/>
    <mergeCell ref="C48:G48"/>
    <mergeCell ref="C58:G58"/>
    <mergeCell ref="C62:G62"/>
    <mergeCell ref="C71:G71"/>
    <mergeCell ref="C83:G83"/>
    <mergeCell ref="C85:G85"/>
    <mergeCell ref="C25:G25"/>
    <mergeCell ref="C28:G28"/>
    <mergeCell ref="C30:G30"/>
    <mergeCell ref="C35:G35"/>
    <mergeCell ref="C41:G41"/>
    <mergeCell ref="C47:G47"/>
    <mergeCell ref="A1:G1"/>
    <mergeCell ref="C2:G2"/>
    <mergeCell ref="C3:G3"/>
    <mergeCell ref="C4:G4"/>
    <mergeCell ref="C10:G10"/>
    <mergeCell ref="C23:G2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224</v>
      </c>
      <c r="B1" s="197"/>
      <c r="C1" s="197"/>
      <c r="D1" s="197"/>
      <c r="E1" s="197"/>
      <c r="F1" s="197"/>
      <c r="G1" s="197"/>
      <c r="AG1" t="s">
        <v>160</v>
      </c>
    </row>
    <row r="2" spans="1:60" ht="25.05" customHeight="1" x14ac:dyDescent="0.25">
      <c r="A2" s="198" t="s">
        <v>7</v>
      </c>
      <c r="B2" s="48" t="s">
        <v>43</v>
      </c>
      <c r="C2" s="201" t="s">
        <v>44</v>
      </c>
      <c r="D2" s="199"/>
      <c r="E2" s="199"/>
      <c r="F2" s="199"/>
      <c r="G2" s="200"/>
      <c r="AG2" t="s">
        <v>161</v>
      </c>
    </row>
    <row r="3" spans="1:60" ht="25.05" customHeight="1" x14ac:dyDescent="0.25">
      <c r="A3" s="198" t="s">
        <v>8</v>
      </c>
      <c r="B3" s="48" t="s">
        <v>69</v>
      </c>
      <c r="C3" s="201" t="s">
        <v>70</v>
      </c>
      <c r="D3" s="199"/>
      <c r="E3" s="199"/>
      <c r="F3" s="199"/>
      <c r="G3" s="200"/>
      <c r="AC3" s="177" t="s">
        <v>161</v>
      </c>
      <c r="AG3" t="s">
        <v>163</v>
      </c>
    </row>
    <row r="4" spans="1:60" ht="25.05" customHeight="1" x14ac:dyDescent="0.25">
      <c r="A4" s="202" t="s">
        <v>9</v>
      </c>
      <c r="B4" s="203" t="s">
        <v>69</v>
      </c>
      <c r="C4" s="204" t="s">
        <v>71</v>
      </c>
      <c r="D4" s="205"/>
      <c r="E4" s="205"/>
      <c r="F4" s="205"/>
      <c r="G4" s="206"/>
      <c r="AG4" t="s">
        <v>164</v>
      </c>
    </row>
    <row r="5" spans="1:60" x14ac:dyDescent="0.25">
      <c r="D5" s="10"/>
    </row>
    <row r="6" spans="1:60" ht="39.6" x14ac:dyDescent="0.25">
      <c r="A6" s="208" t="s">
        <v>165</v>
      </c>
      <c r="B6" s="210" t="s">
        <v>166</v>
      </c>
      <c r="C6" s="210" t="s">
        <v>167</v>
      </c>
      <c r="D6" s="209" t="s">
        <v>168</v>
      </c>
      <c r="E6" s="208" t="s">
        <v>169</v>
      </c>
      <c r="F6" s="207" t="s">
        <v>170</v>
      </c>
      <c r="G6" s="208" t="s">
        <v>29</v>
      </c>
      <c r="H6" s="211" t="s">
        <v>30</v>
      </c>
      <c r="I6" s="211" t="s">
        <v>171</v>
      </c>
      <c r="J6" s="211" t="s">
        <v>31</v>
      </c>
      <c r="K6" s="211" t="s">
        <v>172</v>
      </c>
      <c r="L6" s="211" t="s">
        <v>173</v>
      </c>
      <c r="M6" s="211" t="s">
        <v>174</v>
      </c>
      <c r="N6" s="211" t="s">
        <v>175</v>
      </c>
      <c r="O6" s="211" t="s">
        <v>176</v>
      </c>
      <c r="P6" s="211" t="s">
        <v>177</v>
      </c>
      <c r="Q6" s="211" t="s">
        <v>178</v>
      </c>
      <c r="R6" s="211" t="s">
        <v>179</v>
      </c>
      <c r="S6" s="211" t="s">
        <v>180</v>
      </c>
      <c r="T6" s="211" t="s">
        <v>181</v>
      </c>
      <c r="U6" s="211" t="s">
        <v>182</v>
      </c>
      <c r="V6" s="211" t="s">
        <v>183</v>
      </c>
      <c r="W6" s="211" t="s">
        <v>184</v>
      </c>
      <c r="X6" s="211" t="s">
        <v>185</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3" t="s">
        <v>186</v>
      </c>
      <c r="B8" s="224" t="s">
        <v>124</v>
      </c>
      <c r="C8" s="239" t="s">
        <v>125</v>
      </c>
      <c r="D8" s="225"/>
      <c r="E8" s="226"/>
      <c r="F8" s="227"/>
      <c r="G8" s="227">
        <f>SUMIF(AG9:AG11,"&lt;&gt;NOR",G9:G11)</f>
        <v>0</v>
      </c>
      <c r="H8" s="227"/>
      <c r="I8" s="227">
        <f>SUM(I9:I11)</f>
        <v>0</v>
      </c>
      <c r="J8" s="227"/>
      <c r="K8" s="227">
        <f>SUM(K9:K11)</f>
        <v>0</v>
      </c>
      <c r="L8" s="227"/>
      <c r="M8" s="227">
        <f>SUM(M9:M11)</f>
        <v>0</v>
      </c>
      <c r="N8" s="227"/>
      <c r="O8" s="227">
        <f>SUM(O9:O11)</f>
        <v>0</v>
      </c>
      <c r="P8" s="227"/>
      <c r="Q8" s="227">
        <f>SUM(Q9:Q11)</f>
        <v>0</v>
      </c>
      <c r="R8" s="227"/>
      <c r="S8" s="227"/>
      <c r="T8" s="228"/>
      <c r="U8" s="222"/>
      <c r="V8" s="222">
        <f>SUM(V9:V11)</f>
        <v>100.35</v>
      </c>
      <c r="W8" s="222"/>
      <c r="X8" s="222"/>
      <c r="AG8" t="s">
        <v>187</v>
      </c>
    </row>
    <row r="9" spans="1:60" outlineLevel="1" x14ac:dyDescent="0.25">
      <c r="A9" s="229">
        <v>1</v>
      </c>
      <c r="B9" s="230" t="s">
        <v>382</v>
      </c>
      <c r="C9" s="240" t="s">
        <v>383</v>
      </c>
      <c r="D9" s="231" t="s">
        <v>227</v>
      </c>
      <c r="E9" s="232">
        <v>450</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320</v>
      </c>
      <c r="S9" s="234" t="s">
        <v>191</v>
      </c>
      <c r="T9" s="235" t="s">
        <v>191</v>
      </c>
      <c r="U9" s="221">
        <v>0.223</v>
      </c>
      <c r="V9" s="221">
        <f>ROUND(E9*U9,2)</f>
        <v>100.35</v>
      </c>
      <c r="W9" s="221"/>
      <c r="X9" s="221" t="s">
        <v>229</v>
      </c>
      <c r="Y9" s="212"/>
      <c r="Z9" s="212"/>
      <c r="AA9" s="212"/>
      <c r="AB9" s="212"/>
      <c r="AC9" s="212"/>
      <c r="AD9" s="212"/>
      <c r="AE9" s="212"/>
      <c r="AF9" s="212"/>
      <c r="AG9" s="212" t="s">
        <v>241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57" t="s">
        <v>384</v>
      </c>
      <c r="D10" s="247"/>
      <c r="E10" s="247"/>
      <c r="F10" s="247"/>
      <c r="G10" s="247"/>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238</v>
      </c>
      <c r="AH10" s="212"/>
      <c r="AI10" s="212"/>
      <c r="AJ10" s="212"/>
      <c r="AK10" s="212"/>
      <c r="AL10" s="212"/>
      <c r="AM10" s="212"/>
      <c r="AN10" s="212"/>
      <c r="AO10" s="212"/>
      <c r="AP10" s="212"/>
      <c r="AQ10" s="212"/>
      <c r="AR10" s="212"/>
      <c r="AS10" s="212"/>
      <c r="AT10" s="212"/>
      <c r="AU10" s="212"/>
      <c r="AV10" s="212"/>
      <c r="AW10" s="212"/>
      <c r="AX10" s="212"/>
      <c r="AY10" s="212"/>
      <c r="AZ10" s="212"/>
      <c r="BA10" s="236" t="str">
        <f>C10</f>
        <v>s přemístěním výkopku v příčných profilech na vzdálenost do 15 m nebo s naložením na dopravní prostředek.</v>
      </c>
      <c r="BB10" s="212"/>
      <c r="BC10" s="212"/>
      <c r="BD10" s="212"/>
      <c r="BE10" s="212"/>
      <c r="BF10" s="212"/>
      <c r="BG10" s="212"/>
      <c r="BH10" s="212"/>
    </row>
    <row r="11" spans="1:60" outlineLevel="1" x14ac:dyDescent="0.25">
      <c r="A11" s="219"/>
      <c r="B11" s="220"/>
      <c r="C11" s="256" t="s">
        <v>385</v>
      </c>
      <c r="D11" s="245"/>
      <c r="E11" s="246">
        <v>450</v>
      </c>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233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5">
      <c r="A12" s="223" t="s">
        <v>186</v>
      </c>
      <c r="B12" s="224" t="s">
        <v>128</v>
      </c>
      <c r="C12" s="239" t="s">
        <v>129</v>
      </c>
      <c r="D12" s="225"/>
      <c r="E12" s="226"/>
      <c r="F12" s="227"/>
      <c r="G12" s="227">
        <f>SUMIF(AG13:AG18,"&lt;&gt;NOR",G13:G18)</f>
        <v>0</v>
      </c>
      <c r="H12" s="227"/>
      <c r="I12" s="227">
        <f>SUM(I13:I18)</f>
        <v>0</v>
      </c>
      <c r="J12" s="227"/>
      <c r="K12" s="227">
        <f>SUM(K13:K18)</f>
        <v>0</v>
      </c>
      <c r="L12" s="227"/>
      <c r="M12" s="227">
        <f>SUM(M13:M18)</f>
        <v>0</v>
      </c>
      <c r="N12" s="227"/>
      <c r="O12" s="227">
        <f>SUM(O13:O18)</f>
        <v>0</v>
      </c>
      <c r="P12" s="227"/>
      <c r="Q12" s="227">
        <f>SUM(Q13:Q18)</f>
        <v>0</v>
      </c>
      <c r="R12" s="227"/>
      <c r="S12" s="227"/>
      <c r="T12" s="228"/>
      <c r="U12" s="222"/>
      <c r="V12" s="222">
        <f>SUM(V13:V18)</f>
        <v>112.92</v>
      </c>
      <c r="W12" s="222"/>
      <c r="X12" s="222"/>
      <c r="AG12" t="s">
        <v>187</v>
      </c>
    </row>
    <row r="13" spans="1:60" outlineLevel="1" x14ac:dyDescent="0.25">
      <c r="A13" s="229">
        <v>2</v>
      </c>
      <c r="B13" s="230" t="s">
        <v>386</v>
      </c>
      <c r="C13" s="240" t="s">
        <v>387</v>
      </c>
      <c r="D13" s="231" t="s">
        <v>227</v>
      </c>
      <c r="E13" s="232">
        <v>2137</v>
      </c>
      <c r="F13" s="233"/>
      <c r="G13" s="234">
        <f>ROUND(E13*F13,2)</f>
        <v>0</v>
      </c>
      <c r="H13" s="233"/>
      <c r="I13" s="234">
        <f>ROUND(E13*H13,2)</f>
        <v>0</v>
      </c>
      <c r="J13" s="233"/>
      <c r="K13" s="234">
        <f>ROUND(E13*J13,2)</f>
        <v>0</v>
      </c>
      <c r="L13" s="234">
        <v>21</v>
      </c>
      <c r="M13" s="234">
        <f>G13*(1+L13/100)</f>
        <v>0</v>
      </c>
      <c r="N13" s="234">
        <v>0</v>
      </c>
      <c r="O13" s="234">
        <f>ROUND(E13*N13,2)</f>
        <v>0</v>
      </c>
      <c r="P13" s="234">
        <v>0</v>
      </c>
      <c r="Q13" s="234">
        <f>ROUND(E13*P13,2)</f>
        <v>0</v>
      </c>
      <c r="R13" s="234" t="s">
        <v>320</v>
      </c>
      <c r="S13" s="234" t="s">
        <v>191</v>
      </c>
      <c r="T13" s="235" t="s">
        <v>191</v>
      </c>
      <c r="U13" s="221">
        <v>1.0999999999999999E-2</v>
      </c>
      <c r="V13" s="221">
        <f>ROUND(E13*U13,2)</f>
        <v>23.51</v>
      </c>
      <c r="W13" s="221"/>
      <c r="X13" s="221" t="s">
        <v>229</v>
      </c>
      <c r="Y13" s="212"/>
      <c r="Z13" s="212"/>
      <c r="AA13" s="212"/>
      <c r="AB13" s="212"/>
      <c r="AC13" s="212"/>
      <c r="AD13" s="212"/>
      <c r="AE13" s="212"/>
      <c r="AF13" s="212"/>
      <c r="AG13" s="212" t="s">
        <v>241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57" t="s">
        <v>388</v>
      </c>
      <c r="D14" s="247"/>
      <c r="E14" s="247"/>
      <c r="F14" s="247"/>
      <c r="G14" s="247"/>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238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56" t="s">
        <v>389</v>
      </c>
      <c r="D15" s="245"/>
      <c r="E15" s="246">
        <v>1687</v>
      </c>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233</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56" t="s">
        <v>385</v>
      </c>
      <c r="D16" s="245"/>
      <c r="E16" s="246">
        <v>450</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233</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0.399999999999999" outlineLevel="1" x14ac:dyDescent="0.25">
      <c r="A17" s="229">
        <v>3</v>
      </c>
      <c r="B17" s="230" t="s">
        <v>390</v>
      </c>
      <c r="C17" s="240" t="s">
        <v>391</v>
      </c>
      <c r="D17" s="231" t="s">
        <v>227</v>
      </c>
      <c r="E17" s="232">
        <v>1687</v>
      </c>
      <c r="F17" s="233"/>
      <c r="G17" s="234">
        <f>ROUND(E17*F17,2)</f>
        <v>0</v>
      </c>
      <c r="H17" s="233"/>
      <c r="I17" s="234">
        <f>ROUND(E17*H17,2)</f>
        <v>0</v>
      </c>
      <c r="J17" s="233"/>
      <c r="K17" s="234">
        <f>ROUND(E17*J17,2)</f>
        <v>0</v>
      </c>
      <c r="L17" s="234">
        <v>21</v>
      </c>
      <c r="M17" s="234">
        <f>G17*(1+L17/100)</f>
        <v>0</v>
      </c>
      <c r="N17" s="234">
        <v>0</v>
      </c>
      <c r="O17" s="234">
        <f>ROUND(E17*N17,2)</f>
        <v>0</v>
      </c>
      <c r="P17" s="234">
        <v>0</v>
      </c>
      <c r="Q17" s="234">
        <f>ROUND(E17*P17,2)</f>
        <v>0</v>
      </c>
      <c r="R17" s="234" t="s">
        <v>320</v>
      </c>
      <c r="S17" s="234" t="s">
        <v>191</v>
      </c>
      <c r="T17" s="235" t="s">
        <v>191</v>
      </c>
      <c r="U17" s="221">
        <v>5.2999999999999999E-2</v>
      </c>
      <c r="V17" s="221">
        <f>ROUND(E17*U17,2)</f>
        <v>89.41</v>
      </c>
      <c r="W17" s="221"/>
      <c r="X17" s="221" t="s">
        <v>229</v>
      </c>
      <c r="Y17" s="212"/>
      <c r="Z17" s="212"/>
      <c r="AA17" s="212"/>
      <c r="AB17" s="212"/>
      <c r="AC17" s="212"/>
      <c r="AD17" s="212"/>
      <c r="AE17" s="212"/>
      <c r="AF17" s="212"/>
      <c r="AG17" s="212" t="s">
        <v>241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56" t="s">
        <v>389</v>
      </c>
      <c r="D18" s="245"/>
      <c r="E18" s="246">
        <v>1687</v>
      </c>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233</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x14ac:dyDescent="0.25">
      <c r="A19" s="223" t="s">
        <v>186</v>
      </c>
      <c r="B19" s="224" t="s">
        <v>130</v>
      </c>
      <c r="C19" s="239" t="s">
        <v>131</v>
      </c>
      <c r="D19" s="225"/>
      <c r="E19" s="226"/>
      <c r="F19" s="227"/>
      <c r="G19" s="227">
        <f>SUMIF(AG20:AG23,"&lt;&gt;NOR",G20:G23)</f>
        <v>0</v>
      </c>
      <c r="H19" s="227"/>
      <c r="I19" s="227">
        <f>SUM(I20:I23)</f>
        <v>0</v>
      </c>
      <c r="J19" s="227"/>
      <c r="K19" s="227">
        <f>SUM(K20:K23)</f>
        <v>0</v>
      </c>
      <c r="L19" s="227"/>
      <c r="M19" s="227">
        <f>SUM(M20:M23)</f>
        <v>0</v>
      </c>
      <c r="N19" s="227"/>
      <c r="O19" s="227">
        <f>SUM(O20:O23)</f>
        <v>0</v>
      </c>
      <c r="P19" s="227"/>
      <c r="Q19" s="227">
        <f>SUM(Q20:Q23)</f>
        <v>0</v>
      </c>
      <c r="R19" s="227"/>
      <c r="S19" s="227"/>
      <c r="T19" s="228"/>
      <c r="U19" s="222"/>
      <c r="V19" s="222">
        <f>SUM(V20:V23)</f>
        <v>183.78</v>
      </c>
      <c r="W19" s="222"/>
      <c r="X19" s="222"/>
      <c r="AG19" t="s">
        <v>187</v>
      </c>
    </row>
    <row r="20" spans="1:60" ht="40.799999999999997" outlineLevel="1" x14ac:dyDescent="0.25">
      <c r="A20" s="229">
        <v>4</v>
      </c>
      <c r="B20" s="230" t="s">
        <v>392</v>
      </c>
      <c r="C20" s="240" t="s">
        <v>393</v>
      </c>
      <c r="D20" s="231" t="s">
        <v>227</v>
      </c>
      <c r="E20" s="232">
        <v>2137</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t="s">
        <v>320</v>
      </c>
      <c r="S20" s="234" t="s">
        <v>191</v>
      </c>
      <c r="T20" s="235" t="s">
        <v>191</v>
      </c>
      <c r="U20" s="221">
        <v>8.5999999999999993E-2</v>
      </c>
      <c r="V20" s="221">
        <f>ROUND(E20*U20,2)</f>
        <v>183.78</v>
      </c>
      <c r="W20" s="221"/>
      <c r="X20" s="221" t="s">
        <v>229</v>
      </c>
      <c r="Y20" s="212"/>
      <c r="Z20" s="212"/>
      <c r="AA20" s="212"/>
      <c r="AB20" s="212"/>
      <c r="AC20" s="212"/>
      <c r="AD20" s="212"/>
      <c r="AE20" s="212"/>
      <c r="AF20" s="212"/>
      <c r="AG20" s="212" t="s">
        <v>241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57" t="s">
        <v>394</v>
      </c>
      <c r="D21" s="247"/>
      <c r="E21" s="247"/>
      <c r="F21" s="247"/>
      <c r="G21" s="247"/>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238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19"/>
      <c r="B22" s="220"/>
      <c r="C22" s="256" t="s">
        <v>389</v>
      </c>
      <c r="D22" s="245"/>
      <c r="E22" s="246">
        <v>1687</v>
      </c>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233</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56" t="s">
        <v>385</v>
      </c>
      <c r="D23" s="245"/>
      <c r="E23" s="246">
        <v>450</v>
      </c>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233</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5">
      <c r="A24" s="223" t="s">
        <v>186</v>
      </c>
      <c r="B24" s="224" t="s">
        <v>132</v>
      </c>
      <c r="C24" s="239" t="s">
        <v>133</v>
      </c>
      <c r="D24" s="225"/>
      <c r="E24" s="226"/>
      <c r="F24" s="227"/>
      <c r="G24" s="227">
        <f>SUMIF(AG25:AG38,"&lt;&gt;NOR",G25:G38)</f>
        <v>0</v>
      </c>
      <c r="H24" s="227"/>
      <c r="I24" s="227">
        <f>SUM(I25:I38)</f>
        <v>0</v>
      </c>
      <c r="J24" s="227"/>
      <c r="K24" s="227">
        <f>SUM(K25:K38)</f>
        <v>0</v>
      </c>
      <c r="L24" s="227"/>
      <c r="M24" s="227">
        <f>SUM(M25:M38)</f>
        <v>0</v>
      </c>
      <c r="N24" s="227"/>
      <c r="O24" s="227">
        <f>SUM(O25:O38)</f>
        <v>455.96000000000004</v>
      </c>
      <c r="P24" s="227"/>
      <c r="Q24" s="227">
        <f>SUM(Q25:Q38)</f>
        <v>0</v>
      </c>
      <c r="R24" s="227"/>
      <c r="S24" s="227"/>
      <c r="T24" s="228"/>
      <c r="U24" s="222"/>
      <c r="V24" s="222">
        <f>SUM(V25:V38)</f>
        <v>553.93000000000006</v>
      </c>
      <c r="W24" s="222"/>
      <c r="X24" s="222"/>
      <c r="AG24" t="s">
        <v>187</v>
      </c>
    </row>
    <row r="25" spans="1:60" outlineLevel="1" x14ac:dyDescent="0.25">
      <c r="A25" s="229">
        <v>5</v>
      </c>
      <c r="B25" s="230" t="s">
        <v>395</v>
      </c>
      <c r="C25" s="240" t="s">
        <v>396</v>
      </c>
      <c r="D25" s="231" t="s">
        <v>298</v>
      </c>
      <c r="E25" s="232">
        <v>1820</v>
      </c>
      <c r="F25" s="233"/>
      <c r="G25" s="234">
        <f>ROUND(E25*F25,2)</f>
        <v>0</v>
      </c>
      <c r="H25" s="233"/>
      <c r="I25" s="234">
        <f>ROUND(E25*H25,2)</f>
        <v>0</v>
      </c>
      <c r="J25" s="233"/>
      <c r="K25" s="234">
        <f>ROUND(E25*J25,2)</f>
        <v>0</v>
      </c>
      <c r="L25" s="234">
        <v>21</v>
      </c>
      <c r="M25" s="234">
        <f>G25*(1+L25/100)</f>
        <v>0</v>
      </c>
      <c r="N25" s="234">
        <v>0</v>
      </c>
      <c r="O25" s="234">
        <f>ROUND(E25*N25,2)</f>
        <v>0</v>
      </c>
      <c r="P25" s="234">
        <v>0</v>
      </c>
      <c r="Q25" s="234">
        <f>ROUND(E25*P25,2)</f>
        <v>0</v>
      </c>
      <c r="R25" s="234" t="s">
        <v>397</v>
      </c>
      <c r="S25" s="234" t="s">
        <v>191</v>
      </c>
      <c r="T25" s="235" t="s">
        <v>191</v>
      </c>
      <c r="U25" s="221">
        <v>0.06</v>
      </c>
      <c r="V25" s="221">
        <f>ROUND(E25*U25,2)</f>
        <v>109.2</v>
      </c>
      <c r="W25" s="221"/>
      <c r="X25" s="221" t="s">
        <v>229</v>
      </c>
      <c r="Y25" s="212"/>
      <c r="Z25" s="212"/>
      <c r="AA25" s="212"/>
      <c r="AB25" s="212"/>
      <c r="AC25" s="212"/>
      <c r="AD25" s="212"/>
      <c r="AE25" s="212"/>
      <c r="AF25" s="212"/>
      <c r="AG25" s="212" t="s">
        <v>241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19"/>
      <c r="B26" s="220"/>
      <c r="C26" s="257" t="s">
        <v>398</v>
      </c>
      <c r="D26" s="247"/>
      <c r="E26" s="247"/>
      <c r="F26" s="247"/>
      <c r="G26" s="247"/>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238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56" t="s">
        <v>399</v>
      </c>
      <c r="D27" s="245"/>
      <c r="E27" s="246">
        <v>1820</v>
      </c>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233</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29">
        <v>6</v>
      </c>
      <c r="B28" s="230" t="s">
        <v>400</v>
      </c>
      <c r="C28" s="240" t="s">
        <v>401</v>
      </c>
      <c r="D28" s="231" t="s">
        <v>298</v>
      </c>
      <c r="E28" s="232">
        <v>6810.7</v>
      </c>
      <c r="F28" s="233"/>
      <c r="G28" s="234">
        <f>ROUND(E28*F28,2)</f>
        <v>0</v>
      </c>
      <c r="H28" s="233"/>
      <c r="I28" s="234">
        <f>ROUND(E28*H28,2)</f>
        <v>0</v>
      </c>
      <c r="J28" s="233"/>
      <c r="K28" s="234">
        <f>ROUND(E28*J28,2)</f>
        <v>0</v>
      </c>
      <c r="L28" s="234">
        <v>21</v>
      </c>
      <c r="M28" s="234">
        <f>G28*(1+L28/100)</f>
        <v>0</v>
      </c>
      <c r="N28" s="234">
        <v>0</v>
      </c>
      <c r="O28" s="234">
        <f>ROUND(E28*N28,2)</f>
        <v>0</v>
      </c>
      <c r="P28" s="234">
        <v>0</v>
      </c>
      <c r="Q28" s="234">
        <f>ROUND(E28*P28,2)</f>
        <v>0</v>
      </c>
      <c r="R28" s="234" t="s">
        <v>320</v>
      </c>
      <c r="S28" s="234" t="s">
        <v>191</v>
      </c>
      <c r="T28" s="235" t="s">
        <v>191</v>
      </c>
      <c r="U28" s="221">
        <v>1.7999999999999999E-2</v>
      </c>
      <c r="V28" s="221">
        <f>ROUND(E28*U28,2)</f>
        <v>122.59</v>
      </c>
      <c r="W28" s="221"/>
      <c r="X28" s="221" t="s">
        <v>229</v>
      </c>
      <c r="Y28" s="212"/>
      <c r="Z28" s="212"/>
      <c r="AA28" s="212"/>
      <c r="AB28" s="212"/>
      <c r="AC28" s="212"/>
      <c r="AD28" s="212"/>
      <c r="AE28" s="212"/>
      <c r="AF28" s="212"/>
      <c r="AG28" s="212" t="s">
        <v>241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57" t="s">
        <v>402</v>
      </c>
      <c r="D29" s="247"/>
      <c r="E29" s="247"/>
      <c r="F29" s="247"/>
      <c r="G29" s="247"/>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238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19"/>
      <c r="B30" s="220"/>
      <c r="C30" s="256" t="s">
        <v>403</v>
      </c>
      <c r="D30" s="245"/>
      <c r="E30" s="246">
        <v>6748</v>
      </c>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233</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56" t="s">
        <v>404</v>
      </c>
      <c r="D31" s="245"/>
      <c r="E31" s="246">
        <v>62.7</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233</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0.399999999999999" outlineLevel="1" x14ac:dyDescent="0.25">
      <c r="A32" s="229">
        <v>7</v>
      </c>
      <c r="B32" s="230" t="s">
        <v>405</v>
      </c>
      <c r="C32" s="240" t="s">
        <v>406</v>
      </c>
      <c r="D32" s="231" t="s">
        <v>298</v>
      </c>
      <c r="E32" s="232">
        <v>1820</v>
      </c>
      <c r="F32" s="233"/>
      <c r="G32" s="234">
        <f>ROUND(E32*F32,2)</f>
        <v>0</v>
      </c>
      <c r="H32" s="233"/>
      <c r="I32" s="234">
        <f>ROUND(E32*H32,2)</f>
        <v>0</v>
      </c>
      <c r="J32" s="233"/>
      <c r="K32" s="234">
        <f>ROUND(E32*J32,2)</f>
        <v>0</v>
      </c>
      <c r="L32" s="234">
        <v>21</v>
      </c>
      <c r="M32" s="234">
        <f>G32*(1+L32/100)</f>
        <v>0</v>
      </c>
      <c r="N32" s="234">
        <v>0</v>
      </c>
      <c r="O32" s="234">
        <f>ROUND(E32*N32,2)</f>
        <v>0</v>
      </c>
      <c r="P32" s="234">
        <v>0</v>
      </c>
      <c r="Q32" s="234">
        <f>ROUND(E32*P32,2)</f>
        <v>0</v>
      </c>
      <c r="R32" s="234" t="s">
        <v>320</v>
      </c>
      <c r="S32" s="234" t="s">
        <v>191</v>
      </c>
      <c r="T32" s="235" t="s">
        <v>191</v>
      </c>
      <c r="U32" s="221">
        <v>0.17699999999999999</v>
      </c>
      <c r="V32" s="221">
        <f>ROUND(E32*U32,2)</f>
        <v>322.14</v>
      </c>
      <c r="W32" s="221"/>
      <c r="X32" s="221" t="s">
        <v>229</v>
      </c>
      <c r="Y32" s="212"/>
      <c r="Z32" s="212"/>
      <c r="AA32" s="212"/>
      <c r="AB32" s="212"/>
      <c r="AC32" s="212"/>
      <c r="AD32" s="212"/>
      <c r="AE32" s="212"/>
      <c r="AF32" s="212"/>
      <c r="AG32" s="212" t="s">
        <v>241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57" t="s">
        <v>407</v>
      </c>
      <c r="D33" s="247"/>
      <c r="E33" s="247"/>
      <c r="F33" s="247"/>
      <c r="G33" s="247"/>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238</v>
      </c>
      <c r="AH33" s="212"/>
      <c r="AI33" s="212"/>
      <c r="AJ33" s="212"/>
      <c r="AK33" s="212"/>
      <c r="AL33" s="212"/>
      <c r="AM33" s="212"/>
      <c r="AN33" s="212"/>
      <c r="AO33" s="212"/>
      <c r="AP33" s="212"/>
      <c r="AQ33" s="212"/>
      <c r="AR33" s="212"/>
      <c r="AS33" s="212"/>
      <c r="AT33" s="212"/>
      <c r="AU33" s="212"/>
      <c r="AV33" s="212"/>
      <c r="AW33" s="212"/>
      <c r="AX33" s="212"/>
      <c r="AY33" s="212"/>
      <c r="AZ33" s="212"/>
      <c r="BA33" s="236" t="str">
        <f>C33</f>
        <v>s případným nutným přemístěním hromad nebo dočasných skládek na místo potřeby ze vzdálenosti do 30 m, v rovině nebo ve svahu do 1 : 5,</v>
      </c>
      <c r="BB33" s="212"/>
      <c r="BC33" s="212"/>
      <c r="BD33" s="212"/>
      <c r="BE33" s="212"/>
      <c r="BF33" s="212"/>
      <c r="BG33" s="212"/>
      <c r="BH33" s="212"/>
    </row>
    <row r="34" spans="1:60" outlineLevel="1" x14ac:dyDescent="0.25">
      <c r="A34" s="219"/>
      <c r="B34" s="220"/>
      <c r="C34" s="256" t="s">
        <v>399</v>
      </c>
      <c r="D34" s="245"/>
      <c r="E34" s="246">
        <v>1820</v>
      </c>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233</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29">
        <v>8</v>
      </c>
      <c r="B35" s="230" t="s">
        <v>408</v>
      </c>
      <c r="C35" s="240" t="s">
        <v>409</v>
      </c>
      <c r="D35" s="231" t="s">
        <v>410</v>
      </c>
      <c r="E35" s="232">
        <v>54.6</v>
      </c>
      <c r="F35" s="233"/>
      <c r="G35" s="234">
        <f>ROUND(E35*F35,2)</f>
        <v>0</v>
      </c>
      <c r="H35" s="233"/>
      <c r="I35" s="234">
        <f>ROUND(E35*H35,2)</f>
        <v>0</v>
      </c>
      <c r="J35" s="233"/>
      <c r="K35" s="234">
        <f>ROUND(E35*J35,2)</f>
        <v>0</v>
      </c>
      <c r="L35" s="234">
        <v>21</v>
      </c>
      <c r="M35" s="234">
        <f>G35*(1+L35/100)</f>
        <v>0</v>
      </c>
      <c r="N35" s="234">
        <v>1E-3</v>
      </c>
      <c r="O35" s="234">
        <f>ROUND(E35*N35,2)</f>
        <v>0.05</v>
      </c>
      <c r="P35" s="234">
        <v>0</v>
      </c>
      <c r="Q35" s="234">
        <f>ROUND(E35*P35,2)</f>
        <v>0</v>
      </c>
      <c r="R35" s="234" t="s">
        <v>411</v>
      </c>
      <c r="S35" s="234" t="s">
        <v>191</v>
      </c>
      <c r="T35" s="235" t="s">
        <v>191</v>
      </c>
      <c r="U35" s="221">
        <v>0</v>
      </c>
      <c r="V35" s="221">
        <f>ROUND(E35*U35,2)</f>
        <v>0</v>
      </c>
      <c r="W35" s="221"/>
      <c r="X35" s="221" t="s">
        <v>412</v>
      </c>
      <c r="Y35" s="212"/>
      <c r="Z35" s="212"/>
      <c r="AA35" s="212"/>
      <c r="AB35" s="212"/>
      <c r="AC35" s="212"/>
      <c r="AD35" s="212"/>
      <c r="AE35" s="212"/>
      <c r="AF35" s="212"/>
      <c r="AG35" s="212" t="s">
        <v>413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56" t="s">
        <v>414</v>
      </c>
      <c r="D36" s="245"/>
      <c r="E36" s="246">
        <v>54.6</v>
      </c>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233</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29">
        <v>9</v>
      </c>
      <c r="B37" s="230" t="s">
        <v>415</v>
      </c>
      <c r="C37" s="240" t="s">
        <v>416</v>
      </c>
      <c r="D37" s="231" t="s">
        <v>227</v>
      </c>
      <c r="E37" s="232">
        <v>273</v>
      </c>
      <c r="F37" s="233"/>
      <c r="G37" s="234">
        <f>ROUND(E37*F37,2)</f>
        <v>0</v>
      </c>
      <c r="H37" s="233"/>
      <c r="I37" s="234">
        <f>ROUND(E37*H37,2)</f>
        <v>0</v>
      </c>
      <c r="J37" s="233"/>
      <c r="K37" s="234">
        <f>ROUND(E37*J37,2)</f>
        <v>0</v>
      </c>
      <c r="L37" s="234">
        <v>21</v>
      </c>
      <c r="M37" s="234">
        <f>G37*(1+L37/100)</f>
        <v>0</v>
      </c>
      <c r="N37" s="234">
        <v>1.67</v>
      </c>
      <c r="O37" s="234">
        <f>ROUND(E37*N37,2)</f>
        <v>455.91</v>
      </c>
      <c r="P37" s="234">
        <v>0</v>
      </c>
      <c r="Q37" s="234">
        <f>ROUND(E37*P37,2)</f>
        <v>0</v>
      </c>
      <c r="R37" s="234" t="s">
        <v>411</v>
      </c>
      <c r="S37" s="234" t="s">
        <v>191</v>
      </c>
      <c r="T37" s="235" t="s">
        <v>191</v>
      </c>
      <c r="U37" s="221">
        <v>0</v>
      </c>
      <c r="V37" s="221">
        <f>ROUND(E37*U37,2)</f>
        <v>0</v>
      </c>
      <c r="W37" s="221"/>
      <c r="X37" s="221" t="s">
        <v>412</v>
      </c>
      <c r="Y37" s="212"/>
      <c r="Z37" s="212"/>
      <c r="AA37" s="212"/>
      <c r="AB37" s="212"/>
      <c r="AC37" s="212"/>
      <c r="AD37" s="212"/>
      <c r="AE37" s="212"/>
      <c r="AF37" s="212"/>
      <c r="AG37" s="212" t="s">
        <v>413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19"/>
      <c r="B38" s="220"/>
      <c r="C38" s="256" t="s">
        <v>417</v>
      </c>
      <c r="D38" s="245"/>
      <c r="E38" s="246">
        <v>273</v>
      </c>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233</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5">
      <c r="A39" s="223" t="s">
        <v>186</v>
      </c>
      <c r="B39" s="224" t="s">
        <v>134</v>
      </c>
      <c r="C39" s="239" t="s">
        <v>135</v>
      </c>
      <c r="D39" s="225"/>
      <c r="E39" s="226"/>
      <c r="F39" s="227"/>
      <c r="G39" s="227">
        <f>SUMIF(AG40:AG46,"&lt;&gt;NOR",G40:G46)</f>
        <v>0</v>
      </c>
      <c r="H39" s="227"/>
      <c r="I39" s="227">
        <f>SUM(I40:I46)</f>
        <v>0</v>
      </c>
      <c r="J39" s="227"/>
      <c r="K39" s="227">
        <f>SUM(K40:K46)</f>
        <v>0</v>
      </c>
      <c r="L39" s="227"/>
      <c r="M39" s="227">
        <f>SUM(M40:M46)</f>
        <v>0</v>
      </c>
      <c r="N39" s="227"/>
      <c r="O39" s="227">
        <f>SUM(O40:O46)</f>
        <v>25.96</v>
      </c>
      <c r="P39" s="227"/>
      <c r="Q39" s="227">
        <f>SUM(Q40:Q46)</f>
        <v>0</v>
      </c>
      <c r="R39" s="227"/>
      <c r="S39" s="227"/>
      <c r="T39" s="228"/>
      <c r="U39" s="222"/>
      <c r="V39" s="222">
        <f>SUM(V40:V46)</f>
        <v>137.72</v>
      </c>
      <c r="W39" s="222"/>
      <c r="X39" s="222"/>
      <c r="AG39" t="s">
        <v>187</v>
      </c>
    </row>
    <row r="40" spans="1:60" outlineLevel="1" x14ac:dyDescent="0.25">
      <c r="A40" s="229">
        <v>10</v>
      </c>
      <c r="B40" s="230" t="s">
        <v>418</v>
      </c>
      <c r="C40" s="240" t="s">
        <v>419</v>
      </c>
      <c r="D40" s="231" t="s">
        <v>298</v>
      </c>
      <c r="E40" s="232">
        <v>6748</v>
      </c>
      <c r="F40" s="233"/>
      <c r="G40" s="234">
        <f>ROUND(E40*F40,2)</f>
        <v>0</v>
      </c>
      <c r="H40" s="233"/>
      <c r="I40" s="234">
        <f>ROUND(E40*H40,2)</f>
        <v>0</v>
      </c>
      <c r="J40" s="233"/>
      <c r="K40" s="234">
        <f>ROUND(E40*J40,2)</f>
        <v>0</v>
      </c>
      <c r="L40" s="234">
        <v>21</v>
      </c>
      <c r="M40" s="234">
        <f>G40*(1+L40/100)</f>
        <v>0</v>
      </c>
      <c r="N40" s="234">
        <v>0</v>
      </c>
      <c r="O40" s="234">
        <f>ROUND(E40*N40,2)</f>
        <v>0</v>
      </c>
      <c r="P40" s="234">
        <v>0</v>
      </c>
      <c r="Q40" s="234">
        <f>ROUND(E40*P40,2)</f>
        <v>0</v>
      </c>
      <c r="R40" s="234" t="s">
        <v>299</v>
      </c>
      <c r="S40" s="234" t="s">
        <v>191</v>
      </c>
      <c r="T40" s="235" t="s">
        <v>191</v>
      </c>
      <c r="U40" s="221">
        <v>0.02</v>
      </c>
      <c r="V40" s="221">
        <f>ROUND(E40*U40,2)</f>
        <v>134.96</v>
      </c>
      <c r="W40" s="221"/>
      <c r="X40" s="221" t="s">
        <v>229</v>
      </c>
      <c r="Y40" s="212"/>
      <c r="Z40" s="212"/>
      <c r="AA40" s="212"/>
      <c r="AB40" s="212"/>
      <c r="AC40" s="212"/>
      <c r="AD40" s="212"/>
      <c r="AE40" s="212"/>
      <c r="AF40" s="212"/>
      <c r="AG40" s="212" t="s">
        <v>241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57" t="s">
        <v>420</v>
      </c>
      <c r="D41" s="247"/>
      <c r="E41" s="247"/>
      <c r="F41" s="247"/>
      <c r="G41" s="247"/>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238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56" t="s">
        <v>403</v>
      </c>
      <c r="D42" s="245"/>
      <c r="E42" s="246">
        <v>6748</v>
      </c>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233</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0.399999999999999" outlineLevel="1" x14ac:dyDescent="0.25">
      <c r="A43" s="229">
        <v>11</v>
      </c>
      <c r="B43" s="230" t="s">
        <v>421</v>
      </c>
      <c r="C43" s="240" t="s">
        <v>422</v>
      </c>
      <c r="D43" s="231" t="s">
        <v>298</v>
      </c>
      <c r="E43" s="232">
        <v>62.7</v>
      </c>
      <c r="F43" s="233"/>
      <c r="G43" s="234">
        <f>ROUND(E43*F43,2)</f>
        <v>0</v>
      </c>
      <c r="H43" s="233"/>
      <c r="I43" s="234">
        <f>ROUND(E43*H43,2)</f>
        <v>0</v>
      </c>
      <c r="J43" s="233"/>
      <c r="K43" s="234">
        <f>ROUND(E43*J43,2)</f>
        <v>0</v>
      </c>
      <c r="L43" s="234">
        <v>21</v>
      </c>
      <c r="M43" s="234">
        <f>G43*(1+L43/100)</f>
        <v>0</v>
      </c>
      <c r="N43" s="234">
        <v>0.126</v>
      </c>
      <c r="O43" s="234">
        <f>ROUND(E43*N43,2)</f>
        <v>7.9</v>
      </c>
      <c r="P43" s="234">
        <v>0</v>
      </c>
      <c r="Q43" s="234">
        <f>ROUND(E43*P43,2)</f>
        <v>0</v>
      </c>
      <c r="R43" s="234" t="s">
        <v>299</v>
      </c>
      <c r="S43" s="234" t="s">
        <v>191</v>
      </c>
      <c r="T43" s="235" t="s">
        <v>191</v>
      </c>
      <c r="U43" s="221">
        <v>2.1000000000000001E-2</v>
      </c>
      <c r="V43" s="221">
        <f>ROUND(E43*U43,2)</f>
        <v>1.32</v>
      </c>
      <c r="W43" s="221"/>
      <c r="X43" s="221" t="s">
        <v>229</v>
      </c>
      <c r="Y43" s="212"/>
      <c r="Z43" s="212"/>
      <c r="AA43" s="212"/>
      <c r="AB43" s="212"/>
      <c r="AC43" s="212"/>
      <c r="AD43" s="212"/>
      <c r="AE43" s="212"/>
      <c r="AF43" s="212"/>
      <c r="AG43" s="212" t="s">
        <v>241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19"/>
      <c r="B44" s="220"/>
      <c r="C44" s="256" t="s">
        <v>404</v>
      </c>
      <c r="D44" s="245"/>
      <c r="E44" s="246">
        <v>62.7</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233</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0.399999999999999" outlineLevel="1" x14ac:dyDescent="0.25">
      <c r="A45" s="229">
        <v>12</v>
      </c>
      <c r="B45" s="230" t="s">
        <v>423</v>
      </c>
      <c r="C45" s="240" t="s">
        <v>424</v>
      </c>
      <c r="D45" s="231" t="s">
        <v>298</v>
      </c>
      <c r="E45" s="232">
        <v>62.7</v>
      </c>
      <c r="F45" s="233"/>
      <c r="G45" s="234">
        <f>ROUND(E45*F45,2)</f>
        <v>0</v>
      </c>
      <c r="H45" s="233"/>
      <c r="I45" s="234">
        <f>ROUND(E45*H45,2)</f>
        <v>0</v>
      </c>
      <c r="J45" s="233"/>
      <c r="K45" s="234">
        <f>ROUND(E45*J45,2)</f>
        <v>0</v>
      </c>
      <c r="L45" s="234">
        <v>21</v>
      </c>
      <c r="M45" s="234">
        <f>G45*(1+L45/100)</f>
        <v>0</v>
      </c>
      <c r="N45" s="234">
        <v>0.28799999999999998</v>
      </c>
      <c r="O45" s="234">
        <f>ROUND(E45*N45,2)</f>
        <v>18.059999999999999</v>
      </c>
      <c r="P45" s="234">
        <v>0</v>
      </c>
      <c r="Q45" s="234">
        <f>ROUND(E45*P45,2)</f>
        <v>0</v>
      </c>
      <c r="R45" s="234" t="s">
        <v>299</v>
      </c>
      <c r="S45" s="234" t="s">
        <v>191</v>
      </c>
      <c r="T45" s="235" t="s">
        <v>191</v>
      </c>
      <c r="U45" s="221">
        <v>2.3E-2</v>
      </c>
      <c r="V45" s="221">
        <f>ROUND(E45*U45,2)</f>
        <v>1.44</v>
      </c>
      <c r="W45" s="221"/>
      <c r="X45" s="221" t="s">
        <v>229</v>
      </c>
      <c r="Y45" s="212"/>
      <c r="Z45" s="212"/>
      <c r="AA45" s="212"/>
      <c r="AB45" s="212"/>
      <c r="AC45" s="212"/>
      <c r="AD45" s="212"/>
      <c r="AE45" s="212"/>
      <c r="AF45" s="212"/>
      <c r="AG45" s="212" t="s">
        <v>241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19"/>
      <c r="B46" s="220"/>
      <c r="C46" s="256" t="s">
        <v>404</v>
      </c>
      <c r="D46" s="245"/>
      <c r="E46" s="246">
        <v>62.7</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233</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x14ac:dyDescent="0.25">
      <c r="A47" s="223" t="s">
        <v>186</v>
      </c>
      <c r="B47" s="224" t="s">
        <v>136</v>
      </c>
      <c r="C47" s="239" t="s">
        <v>137</v>
      </c>
      <c r="D47" s="225"/>
      <c r="E47" s="226"/>
      <c r="F47" s="227"/>
      <c r="G47" s="227">
        <f>SUMIF(AG48:AG54,"&lt;&gt;NOR",G48:G54)</f>
        <v>0</v>
      </c>
      <c r="H47" s="227"/>
      <c r="I47" s="227">
        <f>SUM(I48:I54)</f>
        <v>0</v>
      </c>
      <c r="J47" s="227"/>
      <c r="K47" s="227">
        <f>SUM(K48:K54)</f>
        <v>0</v>
      </c>
      <c r="L47" s="227"/>
      <c r="M47" s="227">
        <f>SUM(M48:M54)</f>
        <v>0</v>
      </c>
      <c r="N47" s="227"/>
      <c r="O47" s="227">
        <f>SUM(O48:O54)</f>
        <v>11.64</v>
      </c>
      <c r="P47" s="227"/>
      <c r="Q47" s="227">
        <f>SUM(Q48:Q54)</f>
        <v>0</v>
      </c>
      <c r="R47" s="227"/>
      <c r="S47" s="227"/>
      <c r="T47" s="228"/>
      <c r="U47" s="222"/>
      <c r="V47" s="222">
        <f>SUM(V48:V54)</f>
        <v>49.88</v>
      </c>
      <c r="W47" s="222"/>
      <c r="X47" s="222"/>
      <c r="AG47" t="s">
        <v>187</v>
      </c>
    </row>
    <row r="48" spans="1:60" outlineLevel="1" x14ac:dyDescent="0.25">
      <c r="A48" s="229">
        <v>13</v>
      </c>
      <c r="B48" s="230" t="s">
        <v>425</v>
      </c>
      <c r="C48" s="240" t="s">
        <v>426</v>
      </c>
      <c r="D48" s="231" t="s">
        <v>314</v>
      </c>
      <c r="E48" s="232">
        <v>64.319999999999993</v>
      </c>
      <c r="F48" s="233"/>
      <c r="G48" s="234">
        <f>ROUND(E48*F48,2)</f>
        <v>0</v>
      </c>
      <c r="H48" s="233"/>
      <c r="I48" s="234">
        <f>ROUND(E48*H48,2)</f>
        <v>0</v>
      </c>
      <c r="J48" s="233"/>
      <c r="K48" s="234">
        <f>ROUND(E48*J48,2)</f>
        <v>0</v>
      </c>
      <c r="L48" s="234">
        <v>21</v>
      </c>
      <c r="M48" s="234">
        <f>G48*(1+L48/100)</f>
        <v>0</v>
      </c>
      <c r="N48" s="234">
        <v>3.3E-4</v>
      </c>
      <c r="O48" s="234">
        <f>ROUND(E48*N48,2)</f>
        <v>0.02</v>
      </c>
      <c r="P48" s="234">
        <v>0</v>
      </c>
      <c r="Q48" s="234">
        <f>ROUND(E48*P48,2)</f>
        <v>0</v>
      </c>
      <c r="R48" s="234" t="s">
        <v>299</v>
      </c>
      <c r="S48" s="234" t="s">
        <v>191</v>
      </c>
      <c r="T48" s="235" t="s">
        <v>191</v>
      </c>
      <c r="U48" s="221">
        <v>0.41</v>
      </c>
      <c r="V48" s="221">
        <f>ROUND(E48*U48,2)</f>
        <v>26.37</v>
      </c>
      <c r="W48" s="221"/>
      <c r="X48" s="221" t="s">
        <v>229</v>
      </c>
      <c r="Y48" s="212"/>
      <c r="Z48" s="212"/>
      <c r="AA48" s="212"/>
      <c r="AB48" s="212"/>
      <c r="AC48" s="212"/>
      <c r="AD48" s="212"/>
      <c r="AE48" s="212"/>
      <c r="AF48" s="212"/>
      <c r="AG48" s="212" t="s">
        <v>241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56" t="s">
        <v>427</v>
      </c>
      <c r="D49" s="245"/>
      <c r="E49" s="246">
        <v>64.319999999999993</v>
      </c>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233</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0.399999999999999" outlineLevel="1" x14ac:dyDescent="0.25">
      <c r="A50" s="229">
        <v>14</v>
      </c>
      <c r="B50" s="230" t="s">
        <v>428</v>
      </c>
      <c r="C50" s="240" t="s">
        <v>429</v>
      </c>
      <c r="D50" s="231" t="s">
        <v>298</v>
      </c>
      <c r="E50" s="232">
        <v>62.7</v>
      </c>
      <c r="F50" s="233"/>
      <c r="G50" s="234">
        <f>ROUND(E50*F50,2)</f>
        <v>0</v>
      </c>
      <c r="H50" s="233"/>
      <c r="I50" s="234">
        <f>ROUND(E50*H50,2)</f>
        <v>0</v>
      </c>
      <c r="J50" s="233"/>
      <c r="K50" s="234">
        <f>ROUND(E50*J50,2)</f>
        <v>0</v>
      </c>
      <c r="L50" s="234">
        <v>21</v>
      </c>
      <c r="M50" s="234">
        <f>G50*(1+L50/100)</f>
        <v>0</v>
      </c>
      <c r="N50" s="234">
        <v>7.1999999999999995E-2</v>
      </c>
      <c r="O50" s="234">
        <f>ROUND(E50*N50,2)</f>
        <v>4.51</v>
      </c>
      <c r="P50" s="234">
        <v>0</v>
      </c>
      <c r="Q50" s="234">
        <f>ROUND(E50*P50,2)</f>
        <v>0</v>
      </c>
      <c r="R50" s="234" t="s">
        <v>299</v>
      </c>
      <c r="S50" s="234" t="s">
        <v>191</v>
      </c>
      <c r="T50" s="235" t="s">
        <v>191</v>
      </c>
      <c r="U50" s="221">
        <v>0.375</v>
      </c>
      <c r="V50" s="221">
        <f>ROUND(E50*U50,2)</f>
        <v>23.51</v>
      </c>
      <c r="W50" s="221"/>
      <c r="X50" s="221" t="s">
        <v>229</v>
      </c>
      <c r="Y50" s="212"/>
      <c r="Z50" s="212"/>
      <c r="AA50" s="212"/>
      <c r="AB50" s="212"/>
      <c r="AC50" s="212"/>
      <c r="AD50" s="212"/>
      <c r="AE50" s="212"/>
      <c r="AF50" s="212"/>
      <c r="AG50" s="212" t="s">
        <v>241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1" outlineLevel="1" x14ac:dyDescent="0.25">
      <c r="A51" s="219"/>
      <c r="B51" s="220"/>
      <c r="C51" s="257" t="s">
        <v>430</v>
      </c>
      <c r="D51" s="247"/>
      <c r="E51" s="247"/>
      <c r="F51" s="247"/>
      <c r="G51" s="247"/>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238</v>
      </c>
      <c r="AH51" s="212"/>
      <c r="AI51" s="212"/>
      <c r="AJ51" s="212"/>
      <c r="AK51" s="212"/>
      <c r="AL51" s="212"/>
      <c r="AM51" s="212"/>
      <c r="AN51" s="212"/>
      <c r="AO51" s="212"/>
      <c r="AP51" s="212"/>
      <c r="AQ51" s="212"/>
      <c r="AR51" s="212"/>
      <c r="AS51" s="212"/>
      <c r="AT51" s="212"/>
      <c r="AU51" s="212"/>
      <c r="AV51" s="212"/>
      <c r="AW51" s="212"/>
      <c r="AX51" s="212"/>
      <c r="AY51" s="212"/>
      <c r="AZ51" s="212"/>
      <c r="BA51" s="236" t="str">
        <f>C51</f>
        <v>komunikací pro pěší do velikosti dlaždic 0,25 m2 s provedením lože do tl. 30 mm, s vyplněním spár a se smetením přebytečného materiálu na vzdálenost do 3 m</v>
      </c>
      <c r="BB51" s="212"/>
      <c r="BC51" s="212"/>
      <c r="BD51" s="212"/>
      <c r="BE51" s="212"/>
      <c r="BF51" s="212"/>
      <c r="BG51" s="212"/>
      <c r="BH51" s="212"/>
    </row>
    <row r="52" spans="1:60" outlineLevel="1" x14ac:dyDescent="0.25">
      <c r="A52" s="219"/>
      <c r="B52" s="220"/>
      <c r="C52" s="256" t="s">
        <v>404</v>
      </c>
      <c r="D52" s="245"/>
      <c r="E52" s="246">
        <v>62.7</v>
      </c>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233</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29">
        <v>15</v>
      </c>
      <c r="B53" s="230" t="s">
        <v>431</v>
      </c>
      <c r="C53" s="240" t="s">
        <v>432</v>
      </c>
      <c r="D53" s="231" t="s">
        <v>298</v>
      </c>
      <c r="E53" s="232">
        <v>65.834999999999994</v>
      </c>
      <c r="F53" s="233"/>
      <c r="G53" s="234">
        <f>ROUND(E53*F53,2)</f>
        <v>0</v>
      </c>
      <c r="H53" s="233"/>
      <c r="I53" s="234">
        <f>ROUND(E53*H53,2)</f>
        <v>0</v>
      </c>
      <c r="J53" s="233"/>
      <c r="K53" s="234">
        <f>ROUND(E53*J53,2)</f>
        <v>0</v>
      </c>
      <c r="L53" s="234">
        <v>21</v>
      </c>
      <c r="M53" s="234">
        <f>G53*(1+L53/100)</f>
        <v>0</v>
      </c>
      <c r="N53" s="234">
        <v>0.108</v>
      </c>
      <c r="O53" s="234">
        <f>ROUND(E53*N53,2)</f>
        <v>7.11</v>
      </c>
      <c r="P53" s="234">
        <v>0</v>
      </c>
      <c r="Q53" s="234">
        <f>ROUND(E53*P53,2)</f>
        <v>0</v>
      </c>
      <c r="R53" s="234" t="s">
        <v>411</v>
      </c>
      <c r="S53" s="234" t="s">
        <v>191</v>
      </c>
      <c r="T53" s="235" t="s">
        <v>191</v>
      </c>
      <c r="U53" s="221">
        <v>0</v>
      </c>
      <c r="V53" s="221">
        <f>ROUND(E53*U53,2)</f>
        <v>0</v>
      </c>
      <c r="W53" s="221"/>
      <c r="X53" s="221" t="s">
        <v>412</v>
      </c>
      <c r="Y53" s="212"/>
      <c r="Z53" s="212"/>
      <c r="AA53" s="212"/>
      <c r="AB53" s="212"/>
      <c r="AC53" s="212"/>
      <c r="AD53" s="212"/>
      <c r="AE53" s="212"/>
      <c r="AF53" s="212"/>
      <c r="AG53" s="212" t="s">
        <v>413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56" t="s">
        <v>433</v>
      </c>
      <c r="D54" s="245"/>
      <c r="E54" s="246">
        <v>65.834999999999994</v>
      </c>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233</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5">
      <c r="A55" s="223" t="s">
        <v>186</v>
      </c>
      <c r="B55" s="224" t="s">
        <v>140</v>
      </c>
      <c r="C55" s="239" t="s">
        <v>141</v>
      </c>
      <c r="D55" s="225"/>
      <c r="E55" s="226"/>
      <c r="F55" s="227"/>
      <c r="G55" s="227">
        <f>SUMIF(AG56:AG62,"&lt;&gt;NOR",G56:G62)</f>
        <v>0</v>
      </c>
      <c r="H55" s="227"/>
      <c r="I55" s="227">
        <f>SUM(I56:I62)</f>
        <v>0</v>
      </c>
      <c r="J55" s="227"/>
      <c r="K55" s="227">
        <f>SUM(K56:K62)</f>
        <v>0</v>
      </c>
      <c r="L55" s="227"/>
      <c r="M55" s="227">
        <f>SUM(M56:M62)</f>
        <v>0</v>
      </c>
      <c r="N55" s="227"/>
      <c r="O55" s="227">
        <f>SUM(O56:O62)</f>
        <v>20.869999999999997</v>
      </c>
      <c r="P55" s="227"/>
      <c r="Q55" s="227">
        <f>SUM(Q56:Q62)</f>
        <v>0</v>
      </c>
      <c r="R55" s="227"/>
      <c r="S55" s="227"/>
      <c r="T55" s="228"/>
      <c r="U55" s="222"/>
      <c r="V55" s="222">
        <f>SUM(V56:V62)</f>
        <v>22.83</v>
      </c>
      <c r="W55" s="222"/>
      <c r="X55" s="222"/>
      <c r="AG55" t="s">
        <v>187</v>
      </c>
    </row>
    <row r="56" spans="1:60" ht="20.399999999999999" outlineLevel="1" x14ac:dyDescent="0.25">
      <c r="A56" s="229">
        <v>16</v>
      </c>
      <c r="B56" s="230" t="s">
        <v>434</v>
      </c>
      <c r="C56" s="240" t="s">
        <v>435</v>
      </c>
      <c r="D56" s="231" t="s">
        <v>314</v>
      </c>
      <c r="E56" s="232">
        <v>83.92</v>
      </c>
      <c r="F56" s="233"/>
      <c r="G56" s="234">
        <f>ROUND(E56*F56,2)</f>
        <v>0</v>
      </c>
      <c r="H56" s="233"/>
      <c r="I56" s="234">
        <f>ROUND(E56*H56,2)</f>
        <v>0</v>
      </c>
      <c r="J56" s="233"/>
      <c r="K56" s="234">
        <f>ROUND(E56*J56,2)</f>
        <v>0</v>
      </c>
      <c r="L56" s="234">
        <v>21</v>
      </c>
      <c r="M56" s="234">
        <f>G56*(1+L56/100)</f>
        <v>0</v>
      </c>
      <c r="N56" s="234">
        <v>0.188</v>
      </c>
      <c r="O56" s="234">
        <f>ROUND(E56*N56,2)</f>
        <v>15.78</v>
      </c>
      <c r="P56" s="234">
        <v>0</v>
      </c>
      <c r="Q56" s="234">
        <f>ROUND(E56*P56,2)</f>
        <v>0</v>
      </c>
      <c r="R56" s="234" t="s">
        <v>299</v>
      </c>
      <c r="S56" s="234" t="s">
        <v>191</v>
      </c>
      <c r="T56" s="235" t="s">
        <v>191</v>
      </c>
      <c r="U56" s="221">
        <v>0.27200000000000002</v>
      </c>
      <c r="V56" s="221">
        <f>ROUND(E56*U56,2)</f>
        <v>22.83</v>
      </c>
      <c r="W56" s="221"/>
      <c r="X56" s="221" t="s">
        <v>229</v>
      </c>
      <c r="Y56" s="212"/>
      <c r="Z56" s="212"/>
      <c r="AA56" s="212"/>
      <c r="AB56" s="212"/>
      <c r="AC56" s="212"/>
      <c r="AD56" s="212"/>
      <c r="AE56" s="212"/>
      <c r="AF56" s="212"/>
      <c r="AG56" s="212" t="s">
        <v>241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57" t="s">
        <v>436</v>
      </c>
      <c r="D57" s="247"/>
      <c r="E57" s="247"/>
      <c r="F57" s="247"/>
      <c r="G57" s="247"/>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238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19"/>
      <c r="B58" s="220"/>
      <c r="C58" s="256" t="s">
        <v>437</v>
      </c>
      <c r="D58" s="245"/>
      <c r="E58" s="246">
        <v>64.319999999999993</v>
      </c>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233</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19"/>
      <c r="B59" s="220"/>
      <c r="C59" s="256" t="s">
        <v>438</v>
      </c>
      <c r="D59" s="245"/>
      <c r="E59" s="246">
        <v>19.600000000000001</v>
      </c>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233</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29">
        <v>17</v>
      </c>
      <c r="B60" s="230" t="s">
        <v>439</v>
      </c>
      <c r="C60" s="240" t="s">
        <v>440</v>
      </c>
      <c r="D60" s="231" t="s">
        <v>339</v>
      </c>
      <c r="E60" s="232">
        <v>84.759200000000007</v>
      </c>
      <c r="F60" s="233"/>
      <c r="G60" s="234">
        <f>ROUND(E60*F60,2)</f>
        <v>0</v>
      </c>
      <c r="H60" s="233"/>
      <c r="I60" s="234">
        <f>ROUND(E60*H60,2)</f>
        <v>0</v>
      </c>
      <c r="J60" s="233"/>
      <c r="K60" s="234">
        <f>ROUND(E60*J60,2)</f>
        <v>0</v>
      </c>
      <c r="L60" s="234">
        <v>21</v>
      </c>
      <c r="M60" s="234">
        <f>G60*(1+L60/100)</f>
        <v>0</v>
      </c>
      <c r="N60" s="234">
        <v>0.06</v>
      </c>
      <c r="O60" s="234">
        <f>ROUND(E60*N60,2)</f>
        <v>5.09</v>
      </c>
      <c r="P60" s="234">
        <v>0</v>
      </c>
      <c r="Q60" s="234">
        <f>ROUND(E60*P60,2)</f>
        <v>0</v>
      </c>
      <c r="R60" s="234" t="s">
        <v>411</v>
      </c>
      <c r="S60" s="234" t="s">
        <v>191</v>
      </c>
      <c r="T60" s="235" t="s">
        <v>191</v>
      </c>
      <c r="U60" s="221">
        <v>0</v>
      </c>
      <c r="V60" s="221">
        <f>ROUND(E60*U60,2)</f>
        <v>0</v>
      </c>
      <c r="W60" s="221"/>
      <c r="X60" s="221" t="s">
        <v>412</v>
      </c>
      <c r="Y60" s="212"/>
      <c r="Z60" s="212"/>
      <c r="AA60" s="212"/>
      <c r="AB60" s="212"/>
      <c r="AC60" s="212"/>
      <c r="AD60" s="212"/>
      <c r="AE60" s="212"/>
      <c r="AF60" s="212"/>
      <c r="AG60" s="212" t="s">
        <v>413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56" t="s">
        <v>441</v>
      </c>
      <c r="D61" s="245"/>
      <c r="E61" s="246">
        <v>64.963200000000001</v>
      </c>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233</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56" t="s">
        <v>442</v>
      </c>
      <c r="D62" s="245"/>
      <c r="E62" s="246">
        <v>19.795999999999999</v>
      </c>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233</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x14ac:dyDescent="0.25">
      <c r="A63" s="223" t="s">
        <v>186</v>
      </c>
      <c r="B63" s="224" t="s">
        <v>146</v>
      </c>
      <c r="C63" s="239" t="s">
        <v>147</v>
      </c>
      <c r="D63" s="225"/>
      <c r="E63" s="226"/>
      <c r="F63" s="227"/>
      <c r="G63" s="227">
        <f>SUMIF(AG64:AG67,"&lt;&gt;NOR",G64:G67)</f>
        <v>0</v>
      </c>
      <c r="H63" s="227"/>
      <c r="I63" s="227">
        <f>SUM(I64:I67)</f>
        <v>0</v>
      </c>
      <c r="J63" s="227"/>
      <c r="K63" s="227">
        <f>SUM(K64:K67)</f>
        <v>0</v>
      </c>
      <c r="L63" s="227"/>
      <c r="M63" s="227">
        <f>SUM(M64:M67)</f>
        <v>0</v>
      </c>
      <c r="N63" s="227"/>
      <c r="O63" s="227">
        <f>SUM(O64:O67)</f>
        <v>0</v>
      </c>
      <c r="P63" s="227"/>
      <c r="Q63" s="227">
        <f>SUM(Q64:Q67)</f>
        <v>0</v>
      </c>
      <c r="R63" s="227"/>
      <c r="S63" s="227"/>
      <c r="T63" s="228"/>
      <c r="U63" s="222"/>
      <c r="V63" s="222">
        <f>SUM(V64:V67)</f>
        <v>29.32</v>
      </c>
      <c r="W63" s="222"/>
      <c r="X63" s="222"/>
      <c r="AG63" t="s">
        <v>187</v>
      </c>
    </row>
    <row r="64" spans="1:60" outlineLevel="1" x14ac:dyDescent="0.25">
      <c r="A64" s="229">
        <v>18</v>
      </c>
      <c r="B64" s="230" t="s">
        <v>443</v>
      </c>
      <c r="C64" s="240" t="s">
        <v>444</v>
      </c>
      <c r="D64" s="231" t="s">
        <v>247</v>
      </c>
      <c r="E64" s="232">
        <v>462.98764999999997</v>
      </c>
      <c r="F64" s="233"/>
      <c r="G64" s="234">
        <f>ROUND(E64*F64,2)</f>
        <v>0</v>
      </c>
      <c r="H64" s="233"/>
      <c r="I64" s="234">
        <f>ROUND(E64*H64,2)</f>
        <v>0</v>
      </c>
      <c r="J64" s="233"/>
      <c r="K64" s="234">
        <f>ROUND(E64*J64,2)</f>
        <v>0</v>
      </c>
      <c r="L64" s="234">
        <v>21</v>
      </c>
      <c r="M64" s="234">
        <f>G64*(1+L64/100)</f>
        <v>0</v>
      </c>
      <c r="N64" s="234">
        <v>0</v>
      </c>
      <c r="O64" s="234">
        <f>ROUND(E64*N64,2)</f>
        <v>0</v>
      </c>
      <c r="P64" s="234">
        <v>0</v>
      </c>
      <c r="Q64" s="234">
        <f>ROUND(E64*P64,2)</f>
        <v>0</v>
      </c>
      <c r="R64" s="234" t="s">
        <v>299</v>
      </c>
      <c r="S64" s="234" t="s">
        <v>191</v>
      </c>
      <c r="T64" s="235" t="s">
        <v>191</v>
      </c>
      <c r="U64" s="221">
        <v>0.02</v>
      </c>
      <c r="V64" s="221">
        <f>ROUND(E64*U64,2)</f>
        <v>9.26</v>
      </c>
      <c r="W64" s="221"/>
      <c r="X64" s="221" t="s">
        <v>248</v>
      </c>
      <c r="Y64" s="212"/>
      <c r="Z64" s="212"/>
      <c r="AA64" s="212"/>
      <c r="AB64" s="212"/>
      <c r="AC64" s="212"/>
      <c r="AD64" s="212"/>
      <c r="AE64" s="212"/>
      <c r="AF64" s="212"/>
      <c r="AG64" s="212" t="s">
        <v>249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19"/>
      <c r="B65" s="220"/>
      <c r="C65" s="257" t="s">
        <v>445</v>
      </c>
      <c r="D65" s="247"/>
      <c r="E65" s="247"/>
      <c r="F65" s="247"/>
      <c r="G65" s="247"/>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238</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29">
        <v>19</v>
      </c>
      <c r="B66" s="230" t="s">
        <v>446</v>
      </c>
      <c r="C66" s="240" t="s">
        <v>447</v>
      </c>
      <c r="D66" s="231" t="s">
        <v>247</v>
      </c>
      <c r="E66" s="232">
        <v>51.443069999999999</v>
      </c>
      <c r="F66" s="233"/>
      <c r="G66" s="234">
        <f>ROUND(E66*F66,2)</f>
        <v>0</v>
      </c>
      <c r="H66" s="233"/>
      <c r="I66" s="234">
        <f>ROUND(E66*H66,2)</f>
        <v>0</v>
      </c>
      <c r="J66" s="233"/>
      <c r="K66" s="234">
        <f>ROUND(E66*J66,2)</f>
        <v>0</v>
      </c>
      <c r="L66" s="234">
        <v>21</v>
      </c>
      <c r="M66" s="234">
        <f>G66*(1+L66/100)</f>
        <v>0</v>
      </c>
      <c r="N66" s="234">
        <v>0</v>
      </c>
      <c r="O66" s="234">
        <f>ROUND(E66*N66,2)</f>
        <v>0</v>
      </c>
      <c r="P66" s="234">
        <v>0</v>
      </c>
      <c r="Q66" s="234">
        <f>ROUND(E66*P66,2)</f>
        <v>0</v>
      </c>
      <c r="R66" s="234" t="s">
        <v>299</v>
      </c>
      <c r="S66" s="234" t="s">
        <v>191</v>
      </c>
      <c r="T66" s="235" t="s">
        <v>191</v>
      </c>
      <c r="U66" s="221">
        <v>0.39</v>
      </c>
      <c r="V66" s="221">
        <f>ROUND(E66*U66,2)</f>
        <v>20.059999999999999</v>
      </c>
      <c r="W66" s="221"/>
      <c r="X66" s="221" t="s">
        <v>248</v>
      </c>
      <c r="Y66" s="212"/>
      <c r="Z66" s="212"/>
      <c r="AA66" s="212"/>
      <c r="AB66" s="212"/>
      <c r="AC66" s="212"/>
      <c r="AD66" s="212"/>
      <c r="AE66" s="212"/>
      <c r="AF66" s="212"/>
      <c r="AG66" s="212" t="s">
        <v>249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57" t="s">
        <v>445</v>
      </c>
      <c r="D67" s="247"/>
      <c r="E67" s="247"/>
      <c r="F67" s="247"/>
      <c r="G67" s="247"/>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238</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5">
      <c r="A68" s="3"/>
      <c r="B68" s="4"/>
      <c r="C68" s="242"/>
      <c r="D68" s="6"/>
      <c r="E68" s="3"/>
      <c r="F68" s="3"/>
      <c r="G68" s="3"/>
      <c r="H68" s="3"/>
      <c r="I68" s="3"/>
      <c r="J68" s="3"/>
      <c r="K68" s="3"/>
      <c r="L68" s="3"/>
      <c r="M68" s="3"/>
      <c r="N68" s="3"/>
      <c r="O68" s="3"/>
      <c r="P68" s="3"/>
      <c r="Q68" s="3"/>
      <c r="R68" s="3"/>
      <c r="S68" s="3"/>
      <c r="T68" s="3"/>
      <c r="U68" s="3"/>
      <c r="V68" s="3"/>
      <c r="W68" s="3"/>
      <c r="X68" s="3"/>
      <c r="AE68">
        <v>15</v>
      </c>
      <c r="AF68">
        <v>21</v>
      </c>
      <c r="AG68" t="s">
        <v>173</v>
      </c>
    </row>
    <row r="69" spans="1:60" x14ac:dyDescent="0.25">
      <c r="A69" s="215"/>
      <c r="B69" s="216" t="s">
        <v>29</v>
      </c>
      <c r="C69" s="243"/>
      <c r="D69" s="217"/>
      <c r="E69" s="218"/>
      <c r="F69" s="218"/>
      <c r="G69" s="238">
        <f>G8+G12+G19+G24+G39+G47+G55+G63</f>
        <v>0</v>
      </c>
      <c r="H69" s="3"/>
      <c r="I69" s="3"/>
      <c r="J69" s="3"/>
      <c r="K69" s="3"/>
      <c r="L69" s="3"/>
      <c r="M69" s="3"/>
      <c r="N69" s="3"/>
      <c r="O69" s="3"/>
      <c r="P69" s="3"/>
      <c r="Q69" s="3"/>
      <c r="R69" s="3"/>
      <c r="S69" s="3"/>
      <c r="T69" s="3"/>
      <c r="U69" s="3"/>
      <c r="V69" s="3"/>
      <c r="W69" s="3"/>
      <c r="X69" s="3"/>
      <c r="AE69">
        <f>SUMIF(L7:L67,AE68,G7:G67)</f>
        <v>0</v>
      </c>
      <c r="AF69">
        <f>SUMIF(L7:L67,AF68,G7:G67)</f>
        <v>0</v>
      </c>
      <c r="AG69" t="s">
        <v>222</v>
      </c>
    </row>
    <row r="70" spans="1:60" x14ac:dyDescent="0.25">
      <c r="C70" s="244"/>
      <c r="D70" s="10"/>
      <c r="AG70" t="s">
        <v>223</v>
      </c>
    </row>
    <row r="71" spans="1:60" x14ac:dyDescent="0.25">
      <c r="D71" s="10"/>
    </row>
    <row r="72" spans="1:60" x14ac:dyDescent="0.25">
      <c r="D72" s="10"/>
    </row>
    <row r="73" spans="1:60" x14ac:dyDescent="0.25">
      <c r="D73" s="10"/>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g9ocYxg8eYjDbvTlNWFTEDMntdJ792JamOD+UqQw0M1Fg0bSyR7ArQG689WkfmBuHdBqZJMBoSj60bkPbMQuSw==" saltValue="T5sr14vsXFqZG4C/Vl3hlQ==" spinCount="100000" sheet="1"/>
  <mergeCells count="15">
    <mergeCell ref="C57:G57"/>
    <mergeCell ref="C65:G65"/>
    <mergeCell ref="C67:G67"/>
    <mergeCell ref="C21:G21"/>
    <mergeCell ref="C26:G26"/>
    <mergeCell ref="C29:G29"/>
    <mergeCell ref="C33:G33"/>
    <mergeCell ref="C41:G41"/>
    <mergeCell ref="C51:G51"/>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56</vt:i4>
      </vt:variant>
    </vt:vector>
  </HeadingPairs>
  <TitlesOfParts>
    <vt:vector size="64" baseType="lpstr">
      <vt:lpstr>Pokyny pro vyplnění</vt:lpstr>
      <vt:lpstr>Stavba</vt:lpstr>
      <vt:lpstr>VzorPolozky</vt:lpstr>
      <vt:lpstr>00 00 Naklady</vt:lpstr>
      <vt:lpstr>01 01 Pol</vt:lpstr>
      <vt:lpstr>02 02 Pol</vt:lpstr>
      <vt:lpstr>03 03 Pol</vt:lpstr>
      <vt:lpstr>04 04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'01 01 Pol'!Názvy_tisku</vt:lpstr>
      <vt:lpstr>'02 02 Pol'!Názvy_tisku</vt:lpstr>
      <vt:lpstr>'03 03 Pol'!Názvy_tisku</vt:lpstr>
      <vt:lpstr>'04 04 Pol'!Názvy_tisku</vt:lpstr>
      <vt:lpstr>oadresa</vt:lpstr>
      <vt:lpstr>Stavba!Objednatel</vt:lpstr>
      <vt:lpstr>Stavba!Objekt</vt:lpstr>
      <vt:lpstr>'00 00 Naklady'!Oblast_tisku</vt:lpstr>
      <vt:lpstr>'01 01 Pol'!Oblast_tisku</vt:lpstr>
      <vt:lpstr>'02 02 Pol'!Oblast_tisku</vt:lpstr>
      <vt:lpstr>'03 03 Pol'!Oblast_tisku</vt:lpstr>
      <vt:lpstr>'04 04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Petr</cp:lastModifiedBy>
  <cp:lastPrinted>2019-03-19T12:27:02Z</cp:lastPrinted>
  <dcterms:created xsi:type="dcterms:W3CDTF">2009-04-08T07:15:50Z</dcterms:created>
  <dcterms:modified xsi:type="dcterms:W3CDTF">2021-03-02T17:31:13Z</dcterms:modified>
</cp:coreProperties>
</file>